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GST\new\"/>
    </mc:Choice>
  </mc:AlternateContent>
  <bookViews>
    <workbookView xWindow="0" yWindow="0" windowWidth="20490" windowHeight="8610"/>
  </bookViews>
  <sheets>
    <sheet name="Invoice_Export" sheetId="4" r:id="rId1"/>
    <sheet name="Invoice_DOMESTIC" sheetId="5" r:id="rId2"/>
    <sheet name="Master" sheetId="2" r:id="rId3"/>
    <sheet name="Sales Register" sheetId="3" r:id="rId4"/>
    <sheet name="Sales Pivot" sheetId="6" r:id="rId5"/>
  </sheets>
  <definedNames>
    <definedName name="INVCOPY" localSheetId="1">Invoice_DOMESTIC!$AB$511:$AC$516</definedName>
    <definedName name="INVCOPY" localSheetId="0">Invoice_Export!$AD$508:$AE$513</definedName>
    <definedName name="INVCOPY">#REF!</definedName>
    <definedName name="_xlnm.Print_Area" localSheetId="1">Invoice_DOMESTIC!$B$10:$M$59</definedName>
    <definedName name="_xlnm.Print_Area" localSheetId="0">Invoice_Export!$B$10:$O$56</definedName>
    <definedName name="State" localSheetId="1">Invoice_DOMESTIC!$AB$518:$AC$554</definedName>
    <definedName name="State" localSheetId="0">Invoice_Export!$AD$515:$AE$551</definedName>
    <definedName name="State">#REF!</definedName>
    <definedName name="States" localSheetId="1">Invoice_DOMESTIC!$AD$519:$AE$554</definedName>
    <definedName name="States" localSheetId="0">Invoice_Export!$AF$516:$AG$551</definedName>
    <definedName name="States">#REF!</definedName>
  </definedNames>
  <calcPr calcId="162913" iterate="1"/>
  <pivotCaches>
    <pivotCache cacheId="0" r:id="rId6"/>
  </pivotCaches>
</workbook>
</file>

<file path=xl/calcChain.xml><?xml version="1.0" encoding="utf-8"?>
<calcChain xmlns="http://schemas.openxmlformats.org/spreadsheetml/2006/main">
  <c r="F21" i="4" l="1"/>
  <c r="F21" i="5"/>
  <c r="B52" i="4" l="1"/>
  <c r="B58" i="5"/>
  <c r="M42" i="5"/>
  <c r="M41" i="5"/>
  <c r="M40" i="5"/>
  <c r="M39" i="5"/>
  <c r="M38" i="5"/>
  <c r="M37" i="5"/>
  <c r="M36" i="5"/>
  <c r="M35" i="5"/>
  <c r="M34" i="5"/>
  <c r="M33" i="5"/>
  <c r="M32" i="5"/>
  <c r="B55" i="4" l="1"/>
  <c r="B24" i="4"/>
  <c r="G44" i="4"/>
  <c r="J41" i="4" l="1"/>
  <c r="J40" i="4"/>
  <c r="J39" i="4"/>
  <c r="J38" i="4"/>
  <c r="J37" i="4"/>
  <c r="J36" i="4"/>
  <c r="J35" i="4"/>
  <c r="J34" i="4"/>
  <c r="J33" i="4"/>
  <c r="J32" i="4"/>
  <c r="L42" i="5"/>
  <c r="J41" i="5"/>
  <c r="J40" i="5"/>
  <c r="J39" i="5"/>
  <c r="J38" i="5"/>
  <c r="J37" i="5"/>
  <c r="J36" i="5"/>
  <c r="J35" i="5"/>
  <c r="J34" i="5"/>
  <c r="J32" i="5"/>
  <c r="J33" i="5"/>
  <c r="K10" i="5"/>
  <c r="K10" i="4"/>
  <c r="AB513" i="5" l="1"/>
  <c r="AB514" i="5" s="1"/>
  <c r="AB515" i="5" s="1"/>
  <c r="AB516" i="5" s="1"/>
  <c r="B55" i="5"/>
  <c r="I51" i="5"/>
  <c r="K43" i="5"/>
  <c r="H43" i="5"/>
  <c r="F41" i="5"/>
  <c r="B41" i="5"/>
  <c r="F40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J43" i="5"/>
  <c r="F33" i="5"/>
  <c r="B33" i="5"/>
  <c r="F32" i="5"/>
  <c r="C26" i="5"/>
  <c r="H26" i="5" s="1"/>
  <c r="M25" i="5"/>
  <c r="B25" i="5"/>
  <c r="G25" i="5" s="1"/>
  <c r="B24" i="5"/>
  <c r="G24" i="5" s="1"/>
  <c r="AD510" i="4"/>
  <c r="AD511" i="4" s="1"/>
  <c r="AD512" i="4" s="1"/>
  <c r="AD513" i="4" s="1"/>
  <c r="J48" i="4"/>
  <c r="K43" i="4"/>
  <c r="H43" i="4"/>
  <c r="M42" i="4"/>
  <c r="N42" i="4" s="1"/>
  <c r="O42" i="4" s="1"/>
  <c r="L41" i="4"/>
  <c r="F41" i="4"/>
  <c r="B41" i="4"/>
  <c r="L40" i="4"/>
  <c r="N40" i="4" s="1"/>
  <c r="F40" i="4"/>
  <c r="B40" i="4"/>
  <c r="L39" i="4"/>
  <c r="N39" i="4" s="1"/>
  <c r="O39" i="4" s="1"/>
  <c r="F39" i="4"/>
  <c r="B39" i="4"/>
  <c r="L38" i="4"/>
  <c r="N38" i="4" s="1"/>
  <c r="F38" i="4"/>
  <c r="B38" i="4"/>
  <c r="L37" i="4"/>
  <c r="N37" i="4" s="1"/>
  <c r="O37" i="4" s="1"/>
  <c r="F37" i="4"/>
  <c r="B37" i="4"/>
  <c r="L36" i="4"/>
  <c r="N36" i="4" s="1"/>
  <c r="F36" i="4"/>
  <c r="B36" i="4"/>
  <c r="L35" i="4"/>
  <c r="F35" i="4"/>
  <c r="B35" i="4"/>
  <c r="L34" i="4"/>
  <c r="N34" i="4" s="1"/>
  <c r="F34" i="4"/>
  <c r="B34" i="4"/>
  <c r="L33" i="4"/>
  <c r="J43" i="4"/>
  <c r="F33" i="4"/>
  <c r="B33" i="4"/>
  <c r="L32" i="4"/>
  <c r="N32" i="4" s="1"/>
  <c r="O32" i="4" s="1"/>
  <c r="F32" i="4"/>
  <c r="E27" i="4"/>
  <c r="B26" i="4"/>
  <c r="G26" i="4" s="1"/>
  <c r="N25" i="4"/>
  <c r="B25" i="4"/>
  <c r="G25" i="4" s="1"/>
  <c r="G24" i="4"/>
  <c r="C27" i="5" l="1"/>
  <c r="O34" i="4"/>
  <c r="O36" i="4"/>
  <c r="O38" i="4"/>
  <c r="O40" i="4"/>
  <c r="N33" i="4"/>
  <c r="N35" i="4"/>
  <c r="O35" i="4" s="1"/>
  <c r="N41" i="4"/>
  <c r="O41" i="4" s="1"/>
  <c r="L43" i="4"/>
  <c r="M43" i="5"/>
  <c r="C28" i="5" l="1"/>
  <c r="H27" i="5"/>
  <c r="N43" i="4"/>
  <c r="O33" i="4"/>
  <c r="O43" i="4" s="1"/>
  <c r="H28" i="5" l="1"/>
  <c r="M44" i="5"/>
  <c r="M46" i="5"/>
  <c r="L46" i="5" s="1"/>
  <c r="M45" i="5"/>
  <c r="L45" i="5" s="1"/>
  <c r="M47" i="5" l="1"/>
  <c r="M48" i="5" s="1"/>
  <c r="L44" i="5"/>
  <c r="G44" i="5"/>
</calcChain>
</file>

<file path=xl/sharedStrings.xml><?xml version="1.0" encoding="utf-8"?>
<sst xmlns="http://schemas.openxmlformats.org/spreadsheetml/2006/main" count="1703" uniqueCount="663">
  <si>
    <t>TAX INVOICE</t>
  </si>
  <si>
    <t>Invoice No</t>
  </si>
  <si>
    <t>Invoice Date</t>
  </si>
  <si>
    <t>Place of Supply</t>
  </si>
  <si>
    <t>Date of Supply</t>
  </si>
  <si>
    <t>RECEIVER (BILL TO)</t>
  </si>
  <si>
    <t>State</t>
  </si>
  <si>
    <t>Sr.No</t>
  </si>
  <si>
    <t>Description</t>
  </si>
  <si>
    <t>HSN CODE</t>
  </si>
  <si>
    <t>Vehicle Number</t>
  </si>
  <si>
    <t>Total</t>
  </si>
  <si>
    <t>ORIGINAL FOR RECIPIENT</t>
  </si>
  <si>
    <t>DUPLICATE FOR TRANSPORTER</t>
  </si>
  <si>
    <t>TRIPLICATE FOR SUPPLIER</t>
  </si>
  <si>
    <t>DUPLICATE FOR SUPPLIER</t>
  </si>
  <si>
    <t>EXTRA COPY</t>
  </si>
  <si>
    <t>SRNO</t>
  </si>
  <si>
    <t>INVOICE COPY</t>
  </si>
  <si>
    <t>GSTIN: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</si>
  <si>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</si>
  <si>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</si>
  <si>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</si>
  <si>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</si>
  <si>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</si>
  <si>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</si>
  <si>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</si>
  <si>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</si>
  <si>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</si>
  <si>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</si>
  <si>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Uttranchal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</si>
  <si>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</si>
  <si>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</si>
  <si>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</si>
  <si>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</si>
  <si>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</si>
  <si>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</si>
  <si>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</si>
  <si>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</si>
  <si>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</si>
  <si>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</si>
  <si>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</si>
  <si>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</si>
  <si>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</si>
  <si>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</si>
  <si>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</si>
  <si>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</si>
  <si>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</si>
  <si>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</si>
  <si>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</si>
  <si>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</si>
  <si>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</si>
  <si>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</si>
  <si>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</si>
  <si>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</si>
  <si>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</si>
  <si>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</si>
  <si>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</si>
  <si>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</si>
  <si>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</si>
  <si>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</si>
  <si>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</si>
  <si>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</si>
  <si>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</si>
  <si>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</si>
  <si>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</si>
  <si>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</si>
  <si>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</si>
  <si>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</si>
  <si>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</si>
  <si>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Daman &amp; Diu</t>
  </si>
  <si>
    <t>26</t>
  </si>
  <si>
    <t>Dadra &amp; Nagar Haveli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</si>
  <si>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</si>
  <si>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</si>
  <si>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</si>
  <si>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</si>
  <si>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</si>
  <si>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</si>
  <si>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</si>
  <si>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</si>
  <si>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</si>
  <si>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Lakshdweep</t>
  </si>
  <si>
    <t>32</t>
  </si>
  <si>
    <t>Kerala</t>
  </si>
  <si>
    <t>33</t>
  </si>
  <si>
    <t>Tamil Nadu</t>
  </si>
  <si>
    <t>34</t>
  </si>
  <si>
    <t>Pondicherry</t>
  </si>
  <si>
    <t>35</t>
  </si>
  <si>
    <t>Andaman &amp; Nicobar Islands</t>
  </si>
  <si>
    <t>36</t>
  </si>
  <si>
    <t>Telangana</t>
  </si>
  <si>
    <t>Time of Invoice</t>
  </si>
  <si>
    <t>:</t>
  </si>
  <si>
    <t>Transport Mode</t>
  </si>
  <si>
    <t>IGST %</t>
  </si>
  <si>
    <t>CGST %</t>
  </si>
  <si>
    <t>Ceritified that the particulars given above are true and correct</t>
  </si>
  <si>
    <t>Authorised Signatory</t>
  </si>
  <si>
    <t>CONSIGNEE (DELIVERED TO)</t>
  </si>
  <si>
    <t>State Sorted</t>
  </si>
  <si>
    <t>Reverse Charge</t>
  </si>
  <si>
    <t>Not Applicable</t>
  </si>
  <si>
    <t>&lt; CITY NAME&gt;</t>
  </si>
  <si>
    <t>Road</t>
  </si>
  <si>
    <t>MH01-AJ-12345</t>
  </si>
  <si>
    <t>GSTIN NO</t>
  </si>
  <si>
    <t>Cstomer Name</t>
  </si>
  <si>
    <t>Address1</t>
  </si>
  <si>
    <t>Address2</t>
  </si>
  <si>
    <t>Address3</t>
  </si>
  <si>
    <t>Address4</t>
  </si>
  <si>
    <t>PRODUCT MASTER</t>
  </si>
  <si>
    <t>Article -1</t>
  </si>
  <si>
    <t>Article -2</t>
  </si>
  <si>
    <t>Article -3</t>
  </si>
  <si>
    <t>Article -4</t>
  </si>
  <si>
    <t>Article -5</t>
  </si>
  <si>
    <t>Article -6</t>
  </si>
  <si>
    <t>Article -7</t>
  </si>
  <si>
    <t>Article -8</t>
  </si>
  <si>
    <t>Article -9</t>
  </si>
  <si>
    <t>Article -10</t>
  </si>
  <si>
    <t>Article -11</t>
  </si>
  <si>
    <t>Article -12</t>
  </si>
  <si>
    <t>Article -13</t>
  </si>
  <si>
    <t>Article -14</t>
  </si>
  <si>
    <t>Article -15</t>
  </si>
  <si>
    <t>Article -16</t>
  </si>
  <si>
    <t>Article -17</t>
  </si>
  <si>
    <t>Article -18</t>
  </si>
  <si>
    <t>Article -19</t>
  </si>
  <si>
    <t>Article -20</t>
  </si>
  <si>
    <t>Article -21</t>
  </si>
  <si>
    <t>Article -22</t>
  </si>
  <si>
    <t>Article -23</t>
  </si>
  <si>
    <t>Article -25</t>
  </si>
  <si>
    <t>Article -26</t>
  </si>
  <si>
    <t>Article -27</t>
  </si>
  <si>
    <t>Article -28</t>
  </si>
  <si>
    <t>Article -29</t>
  </si>
  <si>
    <t>Article -30</t>
  </si>
  <si>
    <t>Article -31</t>
  </si>
  <si>
    <t>Article -32</t>
  </si>
  <si>
    <t>Article -33</t>
  </si>
  <si>
    <t>Article -34</t>
  </si>
  <si>
    <t>Article -35</t>
  </si>
  <si>
    <t>Article -36</t>
  </si>
  <si>
    <t>Article -38</t>
  </si>
  <si>
    <t>Article -39</t>
  </si>
  <si>
    <t>Article -40</t>
  </si>
  <si>
    <t>Article -42</t>
  </si>
  <si>
    <t>Article -43</t>
  </si>
  <si>
    <t>Article -44</t>
  </si>
  <si>
    <t>Article -45</t>
  </si>
  <si>
    <t>QUANTITY</t>
  </si>
  <si>
    <t>UOM</t>
  </si>
  <si>
    <t>RATE</t>
  </si>
  <si>
    <t>GST %</t>
  </si>
  <si>
    <t>Contact No : + 91 022 12345678</t>
  </si>
  <si>
    <t>Email ID : info@xyzcorporation.com</t>
  </si>
  <si>
    <t>TOTAL INVOICE AMOUNT</t>
  </si>
  <si>
    <t>IGST</t>
  </si>
  <si>
    <t>CGST</t>
  </si>
  <si>
    <t>SGST %</t>
  </si>
  <si>
    <t>GSTIN :</t>
  </si>
  <si>
    <t>KGS</t>
  </si>
  <si>
    <t>DISC. %</t>
  </si>
  <si>
    <t>DISCOUNT</t>
  </si>
  <si>
    <t>NET TAXABLE AMOUNT</t>
  </si>
  <si>
    <t>AMOUNT BEFORE
DISCOUNT</t>
  </si>
  <si>
    <t>SGST / UGST  %</t>
  </si>
  <si>
    <t>IGST_Amount</t>
  </si>
  <si>
    <t>CGST_Amount</t>
  </si>
  <si>
    <t>SGST / UGST _Amount</t>
  </si>
  <si>
    <t>Line No.</t>
  </si>
  <si>
    <t>%</t>
  </si>
  <si>
    <t>Code   :</t>
  </si>
  <si>
    <t>Code  :</t>
  </si>
  <si>
    <t>State   :</t>
  </si>
  <si>
    <t>State  :</t>
  </si>
  <si>
    <t>NET AMOUNT</t>
  </si>
  <si>
    <t>VALUE</t>
  </si>
  <si>
    <t>AMOUNT AFTER TAX</t>
  </si>
  <si>
    <t>Freight &amp; Packing</t>
  </si>
  <si>
    <t>IFSC CODE</t>
  </si>
  <si>
    <t>ICICI BANK</t>
  </si>
  <si>
    <t>0000123456788</t>
  </si>
  <si>
    <t>ICIC000123</t>
  </si>
  <si>
    <r>
      <rPr>
        <b/>
        <sz val="10"/>
        <color theme="1"/>
        <rFont val="Calibri"/>
        <family val="2"/>
        <scheme val="minor"/>
      </rPr>
      <t>Declarations:</t>
    </r>
    <r>
      <rPr>
        <sz val="10"/>
        <color theme="1"/>
        <rFont val="Calibri"/>
        <family val="2"/>
        <scheme val="minor"/>
      </rPr>
      <t xml:space="preserve">
1) I/We declare that this invoice shows actual price of the
     goods and/ or services described and that all particulars 
    are true and correct
2) Subject to the jurisdiction of courts in Mumbai</t>
    </r>
  </si>
  <si>
    <t>BANK</t>
  </si>
  <si>
    <t>ACCOUNT</t>
  </si>
  <si>
    <t>EXPORT INVOICE</t>
  </si>
  <si>
    <t>(Export under Bond/ Letter of Undertaking with/without  payment of  IGST)</t>
  </si>
  <si>
    <t>CUSTOMER MASTER (DOMESTIC)</t>
  </si>
  <si>
    <t>CUSTOMER MASTER (EXPORT)</t>
  </si>
  <si>
    <t>Country</t>
  </si>
  <si>
    <t>Address5</t>
  </si>
  <si>
    <t>Domestic Customer 1</t>
  </si>
  <si>
    <t>Domestic Customer 2</t>
  </si>
  <si>
    <t>Domestic Customer 3</t>
  </si>
  <si>
    <t>Domestic Customer 5</t>
  </si>
  <si>
    <t>Domestic Customer 6</t>
  </si>
  <si>
    <t>Domestic Customer 7</t>
  </si>
  <si>
    <t>Domestic Customer 8</t>
  </si>
  <si>
    <t>Domestic Customer 9</t>
  </si>
  <si>
    <t>Domestic Customer 10</t>
  </si>
  <si>
    <t>Domestic Customer 11</t>
  </si>
  <si>
    <t>Domestic Customer 12</t>
  </si>
  <si>
    <t>Domestic Customer 13</t>
  </si>
  <si>
    <t>Domestic Customer 14</t>
  </si>
  <si>
    <t>Export Customer 1</t>
  </si>
  <si>
    <t>Export Customer 2</t>
  </si>
  <si>
    <t>Export Customer 3</t>
  </si>
  <si>
    <t>Export Customer 4</t>
  </si>
  <si>
    <t>Export Customer 5</t>
  </si>
  <si>
    <t>Export Customer 6</t>
  </si>
  <si>
    <t>Export Customer 7</t>
  </si>
  <si>
    <t>Export Customer 8</t>
  </si>
  <si>
    <t>Export Customer 9</t>
  </si>
  <si>
    <t>Export Customer 11</t>
  </si>
  <si>
    <t>Export Customer 13</t>
  </si>
  <si>
    <t>Export Customer 14</t>
  </si>
  <si>
    <t>Invoice Date      :</t>
  </si>
  <si>
    <t>Invoice No         :</t>
  </si>
  <si>
    <t>Time of Invoice  :</t>
  </si>
  <si>
    <t>Reverse Charge  :</t>
  </si>
  <si>
    <t>Transport Mode  :</t>
  </si>
  <si>
    <t>Vehicle Number  :</t>
  </si>
  <si>
    <t>Date of Supply    :</t>
  </si>
  <si>
    <t>Place of Supply   :</t>
  </si>
  <si>
    <t>S/UGST</t>
  </si>
  <si>
    <t>TOTAL TAX</t>
  </si>
  <si>
    <t>INVOICE AMOUNT</t>
  </si>
  <si>
    <t>Select Invoice Copy to Print before pressing print tab !</t>
  </si>
  <si>
    <t>1718/DGST/0001</t>
  </si>
  <si>
    <t>1718/EGST/001</t>
  </si>
  <si>
    <t>1718/DGST/0002</t>
  </si>
  <si>
    <t>1718/DGST/0003</t>
  </si>
  <si>
    <t>1718/DGST/0004</t>
  </si>
  <si>
    <t>1718/DGST/0005</t>
  </si>
  <si>
    <t>1718/DGST/0006</t>
  </si>
  <si>
    <t>1718/DGST/0007</t>
  </si>
  <si>
    <t>1718/DGST/0008</t>
  </si>
  <si>
    <t>1718/DGST/0009</t>
  </si>
  <si>
    <t>1718/DGST/0010</t>
  </si>
  <si>
    <t>1718/DGST/0011</t>
  </si>
  <si>
    <t>1718/DGST/0012</t>
  </si>
  <si>
    <t>1718/DGST/0013</t>
  </si>
  <si>
    <t>1718/DGST/0014</t>
  </si>
  <si>
    <t>1718/DGST/0015</t>
  </si>
  <si>
    <t>1718/DGST/0016</t>
  </si>
  <si>
    <t>1718/DGST/0017</t>
  </si>
  <si>
    <t>1718/DGST/0018</t>
  </si>
  <si>
    <t>1718/DGST/0019</t>
  </si>
  <si>
    <t>1718/DGST/0020</t>
  </si>
  <si>
    <t>1718/DGST/0021</t>
  </si>
  <si>
    <t>1718/DGST/0022</t>
  </si>
  <si>
    <t>1718/DGST/0023</t>
  </si>
  <si>
    <t>1718/DGST/0024</t>
  </si>
  <si>
    <t>1718/DGST/0025</t>
  </si>
  <si>
    <t>1718/DGST/0026</t>
  </si>
  <si>
    <t>1718/DGST/0027</t>
  </si>
  <si>
    <t>1718/DGST/0028</t>
  </si>
  <si>
    <t>1718/DGST/0029</t>
  </si>
  <si>
    <t>1718/DGST/0030</t>
  </si>
  <si>
    <t>1718/DGST/0031</t>
  </si>
  <si>
    <t>1718/DGST/0032</t>
  </si>
  <si>
    <t>1718/DGST/0033</t>
  </si>
  <si>
    <t>1718/DGST/0034</t>
  </si>
  <si>
    <t>1718/DGST/0035</t>
  </si>
  <si>
    <t>1718/DGST/0036</t>
  </si>
  <si>
    <t>1718/DGST/0037</t>
  </si>
  <si>
    <t>1718/DGST/0038</t>
  </si>
  <si>
    <t>1718/DGST/0039</t>
  </si>
  <si>
    <t>1718/DGST/0040</t>
  </si>
  <si>
    <t>1718/DGST/0041</t>
  </si>
  <si>
    <t>1718/DGST/0042</t>
  </si>
  <si>
    <t>1718/DGST/0043</t>
  </si>
  <si>
    <t>1718/DGST/0044</t>
  </si>
  <si>
    <t>1718/DGST/0045</t>
  </si>
  <si>
    <t>1718/DGST/0046</t>
  </si>
  <si>
    <t>1718/DGST/0047</t>
  </si>
  <si>
    <t>1718/DGST/0048</t>
  </si>
  <si>
    <t>1718/DGST/0049</t>
  </si>
  <si>
    <t>1718/DGST/0050</t>
  </si>
  <si>
    <t>1718/DGST/0051</t>
  </si>
  <si>
    <t>1718/DGST/0052</t>
  </si>
  <si>
    <t>1718/DGST/0053</t>
  </si>
  <si>
    <t>1718/DGST/0054</t>
  </si>
  <si>
    <t>1718/DGST/0055</t>
  </si>
  <si>
    <t>1718/DGST/0056</t>
  </si>
  <si>
    <t>1718/DGST/0057</t>
  </si>
  <si>
    <t>1718/DGST/0058</t>
  </si>
  <si>
    <t>1718/DGST/0059</t>
  </si>
  <si>
    <t>1718/DGST/0060</t>
  </si>
  <si>
    <t>1718/DGST/0061</t>
  </si>
  <si>
    <t>1718/DGST/0062</t>
  </si>
  <si>
    <t>1718/DGST/0063</t>
  </si>
  <si>
    <t>1718/DGST/0064</t>
  </si>
  <si>
    <t>1718/DGST/0065</t>
  </si>
  <si>
    <t>1718/DGST/0066</t>
  </si>
  <si>
    <t>1718/EGST/002</t>
  </si>
  <si>
    <t>1718/EGST/003</t>
  </si>
  <si>
    <t>1718/EGST/004</t>
  </si>
  <si>
    <t>1718/EGST/005</t>
  </si>
  <si>
    <t>1718/EGST/006</t>
  </si>
  <si>
    <t>1718/EGST/007</t>
  </si>
  <si>
    <t>1718/EGST/008</t>
  </si>
  <si>
    <t>1718/EGST/009</t>
  </si>
  <si>
    <t>1718/EGST/010</t>
  </si>
  <si>
    <t>1718/EGST/011</t>
  </si>
  <si>
    <t>1718/EGST/012</t>
  </si>
  <si>
    <t>1718/EGST/013</t>
  </si>
  <si>
    <t>1718/EGST/014</t>
  </si>
  <si>
    <t>1718/EGST/015</t>
  </si>
  <si>
    <t>1718/EGST/016</t>
  </si>
  <si>
    <t>1718/EGST/017</t>
  </si>
  <si>
    <t>1718/EGST/018</t>
  </si>
  <si>
    <t>1718/EGST/019</t>
  </si>
  <si>
    <t>1718/EGST/020</t>
  </si>
  <si>
    <t>1718/EGST/021</t>
  </si>
  <si>
    <t>1718/EGST/022</t>
  </si>
  <si>
    <t>1718/EGST/023</t>
  </si>
  <si>
    <t>1718/EGST/024</t>
  </si>
  <si>
    <t>1718/EGST/025</t>
  </si>
  <si>
    <t>1718/EGST/026</t>
  </si>
  <si>
    <t>1718/EGST/027</t>
  </si>
  <si>
    <t>1718/EGST/028</t>
  </si>
  <si>
    <t>Not Applicabe</t>
  </si>
  <si>
    <t>MH-KN-93-8743</t>
  </si>
  <si>
    <t>MH-ED-79-5045</t>
  </si>
  <si>
    <t>MH-EC-23-7329</t>
  </si>
  <si>
    <t>MH-QK-88-4606</t>
  </si>
  <si>
    <t>MH-HN-43-1723</t>
  </si>
  <si>
    <t>MH-UN-71-1940</t>
  </si>
  <si>
    <t>MH-LC-16-9751</t>
  </si>
  <si>
    <t>MH-LU-58-4261</t>
  </si>
  <si>
    <t>MH-CB-39-6166</t>
  </si>
  <si>
    <t>MH-CE-74-4002</t>
  </si>
  <si>
    <t>MH-ME-21-2700</t>
  </si>
  <si>
    <t>MH-EH-35-7789</t>
  </si>
  <si>
    <t>MH-BI-65-6778</t>
  </si>
  <si>
    <t>MH-UU-21-3806</t>
  </si>
  <si>
    <t>MH-DD-29-6604</t>
  </si>
  <si>
    <t>MH-DQ-41-1284</t>
  </si>
  <si>
    <t>MH-LA-81-2849</t>
  </si>
  <si>
    <t>MH-MM-15-9100</t>
  </si>
  <si>
    <t>MH-DQ-23-1999</t>
  </si>
  <si>
    <t>MH-JE-51-9507</t>
  </si>
  <si>
    <t>MH-UL-31-9870</t>
  </si>
  <si>
    <t>MH-EU-33-5224</t>
  </si>
  <si>
    <t>MH-ML-86-4887</t>
  </si>
  <si>
    <t>MH-MD-35-4139</t>
  </si>
  <si>
    <t>MH-YQ-39-9900</t>
  </si>
  <si>
    <t>MH-QU-96-9214</t>
  </si>
  <si>
    <t>MH-LD-29-7897</t>
  </si>
  <si>
    <t>MH-WJ-27-2218</t>
  </si>
  <si>
    <t>MH-DU-51-9079</t>
  </si>
  <si>
    <t>MH-NN-66-2933</t>
  </si>
  <si>
    <t>MH-DU-72-7255</t>
  </si>
  <si>
    <t>MH-BE-93-2920</t>
  </si>
  <si>
    <t>MH-MF-57-5873</t>
  </si>
  <si>
    <t>MH-EW-79-6011</t>
  </si>
  <si>
    <t>MH-AN-67-3941</t>
  </si>
  <si>
    <t>MH-DA-22-8195</t>
  </si>
  <si>
    <t>MH-CA-97-3701</t>
  </si>
  <si>
    <t>MH-YY-86-1193</t>
  </si>
  <si>
    <t>MH-UH-81-6292</t>
  </si>
  <si>
    <t>MH-KF-54-4302</t>
  </si>
  <si>
    <t>MH-XV-22-3083</t>
  </si>
  <si>
    <t>MH-EA-77-9579</t>
  </si>
  <si>
    <t>MH-HE-89-2759</t>
  </si>
  <si>
    <t>MH-MW-45-4715</t>
  </si>
  <si>
    <t>MH-UF-50-9925</t>
  </si>
  <si>
    <t>MH-XH-92-5440</t>
  </si>
  <si>
    <t>MH-CM-69-9050</t>
  </si>
  <si>
    <t>MH-UM-13-5821</t>
  </si>
  <si>
    <t>MH-CN-53-2769</t>
  </si>
  <si>
    <t>MH-HM-81-8500</t>
  </si>
  <si>
    <t>MH-AK-54-7132</t>
  </si>
  <si>
    <t>MH-UW-95-8774</t>
  </si>
  <si>
    <t>MH-UO-53-2305</t>
  </si>
  <si>
    <t>MH-JA-80-1602</t>
  </si>
  <si>
    <t>MH-NN-69-6824</t>
  </si>
  <si>
    <t>MH-FD-20-1011</t>
  </si>
  <si>
    <t>MH-CU-15-7023</t>
  </si>
  <si>
    <t>MH-MC-48-1658</t>
  </si>
  <si>
    <t>MH-AT-55-6449</t>
  </si>
  <si>
    <t>MH-XK-98-1111</t>
  </si>
  <si>
    <t>MH-FB-61-8320</t>
  </si>
  <si>
    <t>MH-ZZ-65-7146</t>
  </si>
  <si>
    <t>MH-AV-41-5397</t>
  </si>
  <si>
    <t>MH-FU-27-8129</t>
  </si>
  <si>
    <t>MH-AM-48-7214</t>
  </si>
  <si>
    <t>MH-BN-30-5947</t>
  </si>
  <si>
    <t>MH-ZK-29-7188</t>
  </si>
  <si>
    <t>MH-XO-99-5997</t>
  </si>
  <si>
    <t>MH-KJ-79-4818</t>
  </si>
  <si>
    <t>MH-EK-57-7831</t>
  </si>
  <si>
    <t>MH-NH-14-8056</t>
  </si>
  <si>
    <t>MH-WU-22-3897</t>
  </si>
  <si>
    <t>MH-JC-11-7936</t>
  </si>
  <si>
    <t>MH-EW-89-6644</t>
  </si>
  <si>
    <t>MH-AU-22-8283</t>
  </si>
  <si>
    <t>MH-BU-21-1798</t>
  </si>
  <si>
    <t>MH-FH-42-6037</t>
  </si>
  <si>
    <t>MH-OX-81-4304</t>
  </si>
  <si>
    <t>MH-HX-79-5167</t>
  </si>
  <si>
    <t>MH-BB-82-3395</t>
  </si>
  <si>
    <t>MH-KH-94-2587</t>
  </si>
  <si>
    <t>MH-MJ-78-9008</t>
  </si>
  <si>
    <t>MH-VW-65-2145</t>
  </si>
  <si>
    <t>MH-ZO-89-9589</t>
  </si>
  <si>
    <t>MH-EL-26-3948</t>
  </si>
  <si>
    <t>MH-BS-45-1167</t>
  </si>
  <si>
    <t>MH-CA-68-2074</t>
  </si>
  <si>
    <t>MH-GC-97-5453</t>
  </si>
  <si>
    <t>MH-DA-81-2550</t>
  </si>
  <si>
    <t>MH-DB-56-9047</t>
  </si>
  <si>
    <t>MH-FH-73-6950</t>
  </si>
  <si>
    <t>MH-GR-30-5521</t>
  </si>
  <si>
    <t>MH-AL-73-6007</t>
  </si>
  <si>
    <t>MH-DP-57-1238</t>
  </si>
  <si>
    <t>MH-HD-56-1609</t>
  </si>
  <si>
    <t>MH-BI-16-3655</t>
  </si>
  <si>
    <t>MH-EG-27-4207</t>
  </si>
  <si>
    <t>MH-AG-43-7514</t>
  </si>
  <si>
    <t>MH-BB-74-4732</t>
  </si>
  <si>
    <t>Export</t>
  </si>
  <si>
    <t>Grand Total</t>
  </si>
  <si>
    <t>TOTAL GST</t>
  </si>
  <si>
    <t>Sum of QUANTITY</t>
  </si>
  <si>
    <t>Sum of NET TAXABLE AMOUNT</t>
  </si>
  <si>
    <t>Sum of IGST_Amount</t>
  </si>
  <si>
    <t>Sum of CGST_Amount</t>
  </si>
  <si>
    <t>Sum of SGST / UGST _Amount</t>
  </si>
  <si>
    <t>Sum of TOTAL GST</t>
  </si>
  <si>
    <t>Sum of TOTAL INVOICE AMOUNT</t>
  </si>
  <si>
    <t>Values</t>
  </si>
  <si>
    <t>SUMMARY OF SALES REGITER - PIVOT TABLE</t>
  </si>
  <si>
    <t>CIN NO :</t>
  </si>
  <si>
    <t>Article -24</t>
  </si>
  <si>
    <t>Article -37</t>
  </si>
  <si>
    <t>Article -41</t>
  </si>
  <si>
    <t>Article -46</t>
  </si>
  <si>
    <t>Article -47</t>
  </si>
  <si>
    <t>Article -48</t>
  </si>
  <si>
    <t>Article -49</t>
  </si>
  <si>
    <t>Article -50</t>
  </si>
  <si>
    <t>27SDEPM5849N123</t>
  </si>
  <si>
    <t>Anand Bhavan -1</t>
  </si>
  <si>
    <t>MG Road -01</t>
  </si>
  <si>
    <t>Near Post Office-1</t>
  </si>
  <si>
    <t>Mumbai</t>
  </si>
  <si>
    <t>27SDEPM5849N124</t>
  </si>
  <si>
    <t>Anand Bhavan -2</t>
  </si>
  <si>
    <t>MG Road -02</t>
  </si>
  <si>
    <t>Near Post Office-2</t>
  </si>
  <si>
    <t>Pune</t>
  </si>
  <si>
    <t>19SDEPM5849N123</t>
  </si>
  <si>
    <t>Anand Bhavan -3</t>
  </si>
  <si>
    <t>MG Road -03</t>
  </si>
  <si>
    <t>Near Post Office-3</t>
  </si>
  <si>
    <t>Kolkata</t>
  </si>
  <si>
    <t>Domestic Customer 4</t>
  </si>
  <si>
    <t>22SDEPM5849N123</t>
  </si>
  <si>
    <t>Anand Bhavan -4</t>
  </si>
  <si>
    <t>MG Road -04</t>
  </si>
  <si>
    <t>Near Post Office-4</t>
  </si>
  <si>
    <t>Ranchi</t>
  </si>
  <si>
    <t>27SDEPM5849N127</t>
  </si>
  <si>
    <t>Anand Bhavan -5</t>
  </si>
  <si>
    <t>MG Road -05</t>
  </si>
  <si>
    <t>Near Post Office-5</t>
  </si>
  <si>
    <t>Nagpur</t>
  </si>
  <si>
    <t>30SDEPM5849N123</t>
  </si>
  <si>
    <t>Anand Bhavan -6</t>
  </si>
  <si>
    <t>MG Road -06</t>
  </si>
  <si>
    <t>Near Post Office-6</t>
  </si>
  <si>
    <t>Panzim</t>
  </si>
  <si>
    <t>27SDEPM5849N129</t>
  </si>
  <si>
    <t>Anand Bhavan -7</t>
  </si>
  <si>
    <t>MG Road -07</t>
  </si>
  <si>
    <t>Near Post Office-7</t>
  </si>
  <si>
    <t>Kolhapur</t>
  </si>
  <si>
    <t>03SDEPM5849N123</t>
  </si>
  <si>
    <t>Anand Bhavan -8</t>
  </si>
  <si>
    <t>MG Road -08</t>
  </si>
  <si>
    <t>Near Post Office-8</t>
  </si>
  <si>
    <t>Amritsar</t>
  </si>
  <si>
    <t>27SDEPM5849N131</t>
  </si>
  <si>
    <t>Anand Bhavan -9</t>
  </si>
  <si>
    <t>MG Road -09</t>
  </si>
  <si>
    <t>Near Post Office-9</t>
  </si>
  <si>
    <t>Solapur</t>
  </si>
  <si>
    <t>27SDEPM5849N132</t>
  </si>
  <si>
    <t>Anand Bhavan -10</t>
  </si>
  <si>
    <t>MG Road -10</t>
  </si>
  <si>
    <t>Near Post Office-10</t>
  </si>
  <si>
    <t>Nashik</t>
  </si>
  <si>
    <t>Anand Bhavan -11</t>
  </si>
  <si>
    <t>MG Road -11</t>
  </si>
  <si>
    <t>Near Post Office-11</t>
  </si>
  <si>
    <t>Howrah</t>
  </si>
  <si>
    <t>29SDEPM5849N127</t>
  </si>
  <si>
    <t>Anand Bhavan -12</t>
  </si>
  <si>
    <t>MG Road -12</t>
  </si>
  <si>
    <t>Near Post Office-12</t>
  </si>
  <si>
    <t>Mangalore</t>
  </si>
  <si>
    <t>29SDEPM5849N123</t>
  </si>
  <si>
    <t>Anand Bhavan -13</t>
  </si>
  <si>
    <t>MG Road -13</t>
  </si>
  <si>
    <t>Near Post Office-13</t>
  </si>
  <si>
    <t>Bangalore</t>
  </si>
  <si>
    <t>23SDEPM5849N123</t>
  </si>
  <si>
    <t>Anand Bhavan -14</t>
  </si>
  <si>
    <t>MG Road -14</t>
  </si>
  <si>
    <t>Near Post Office-14</t>
  </si>
  <si>
    <t>Bhopal</t>
  </si>
  <si>
    <t>Domestic Customer 15</t>
  </si>
  <si>
    <t>Domestic Customer 16</t>
  </si>
  <si>
    <t>Domestic Customer 17</t>
  </si>
  <si>
    <t>Domestic Customer 18</t>
  </si>
  <si>
    <t>Domestic Customer 19</t>
  </si>
  <si>
    <t>Domestic Customer 20</t>
  </si>
  <si>
    <t>Domestic Customer 21</t>
  </si>
  <si>
    <t>Domestic Customer 22</t>
  </si>
  <si>
    <t>Domestic Customer 23</t>
  </si>
  <si>
    <t>Domestic Customer 24</t>
  </si>
  <si>
    <t>Domestic Customer 25</t>
  </si>
  <si>
    <t>Domestic Customer 26</t>
  </si>
  <si>
    <t>Domestic Customer 27</t>
  </si>
  <si>
    <t>Domestic Customer 28</t>
  </si>
  <si>
    <t>Domestic Customer 29</t>
  </si>
  <si>
    <t>Domestic Customer 30</t>
  </si>
  <si>
    <t>Export Customer 10</t>
  </si>
  <si>
    <t>Export Customer 12</t>
  </si>
  <si>
    <t>Export Customer 15</t>
  </si>
  <si>
    <t>Export Customer 16</t>
  </si>
  <si>
    <t>Export Customer 17</t>
  </si>
  <si>
    <t>Export Customer 18</t>
  </si>
  <si>
    <t>Export Customer 19</t>
  </si>
  <si>
    <t>Export Customer 20</t>
  </si>
  <si>
    <t> China</t>
  </si>
  <si>
    <t> United States</t>
  </si>
  <si>
    <t> United Arab Emirates</t>
  </si>
  <si>
    <t> Saudi Arabia</t>
  </si>
  <si>
    <t>  Switzerland</t>
  </si>
  <si>
    <t> Germany</t>
  </si>
  <si>
    <t> Hong Kong</t>
  </si>
  <si>
    <t> Indonesia</t>
  </si>
  <si>
    <t> Malaysia</t>
  </si>
  <si>
    <t> Singapore</t>
  </si>
  <si>
    <t> Nigeria</t>
  </si>
  <si>
    <t> Belgium</t>
  </si>
  <si>
    <t> Qatar</t>
  </si>
  <si>
    <t> Japan</t>
  </si>
  <si>
    <t> Kuwait</t>
  </si>
  <si>
    <t> United Kingdom</t>
  </si>
  <si>
    <t> Iran</t>
  </si>
  <si>
    <t> Australia</t>
  </si>
  <si>
    <t> Venezuela</t>
  </si>
  <si>
    <t> China- Address -1</t>
  </si>
  <si>
    <t> United States- Address -1</t>
  </si>
  <si>
    <t> United Arab Emirates- Address -1</t>
  </si>
  <si>
    <t> Saudi Arabia- Address -1</t>
  </si>
  <si>
    <t>  Switzerland- Address -1</t>
  </si>
  <si>
    <t> Germany- Address -1</t>
  </si>
  <si>
    <t> Hong Kong- Address -1</t>
  </si>
  <si>
    <t> Indonesia- Address -1</t>
  </si>
  <si>
    <t> Malaysia- Address -1</t>
  </si>
  <si>
    <t> Singapore- Address -1</t>
  </si>
  <si>
    <t> Nigeria- Address -1</t>
  </si>
  <si>
    <t> Belgium- Address -1</t>
  </si>
  <si>
    <t> Qatar- Address -1</t>
  </si>
  <si>
    <t> Japan- Address -1</t>
  </si>
  <si>
    <t> Kuwait- Address -1</t>
  </si>
  <si>
    <t> United Kingdom- Address -1</t>
  </si>
  <si>
    <t> Iran- Address -1</t>
  </si>
  <si>
    <t> Australia- Address -1</t>
  </si>
  <si>
    <t> Venezuela- Address -1</t>
  </si>
  <si>
    <t> China- Address -2</t>
  </si>
  <si>
    <t> China- Address -3</t>
  </si>
  <si>
    <t> China- Address -4</t>
  </si>
  <si>
    <t> China- Address -5</t>
  </si>
  <si>
    <t> United States- Address -2</t>
  </si>
  <si>
    <t> United States- Address -3</t>
  </si>
  <si>
    <t> United States- Address -4</t>
  </si>
  <si>
    <t> United States- Address -5</t>
  </si>
  <si>
    <t> United Arab Emirates- Address -2</t>
  </si>
  <si>
    <t> United Arab Emirates- Address -3</t>
  </si>
  <si>
    <t> United Arab Emirates- Address -4</t>
  </si>
  <si>
    <t> United Arab Emirates- Address -5</t>
  </si>
  <si>
    <t> Saudi Arabia- Address -2</t>
  </si>
  <si>
    <t> Saudi Arabia- Address -3</t>
  </si>
  <si>
    <t> Saudi Arabia- Address -4</t>
  </si>
  <si>
    <t> Saudi Arabia- Address -5</t>
  </si>
  <si>
    <t>  Switzerland- Address -2</t>
  </si>
  <si>
    <t>  Switzerland- Address -3</t>
  </si>
  <si>
    <t>  Switzerland- Address -4</t>
  </si>
  <si>
    <t>  Switzerland- Address -5</t>
  </si>
  <si>
    <t> Germany- Address -2</t>
  </si>
  <si>
    <t> Germany- Address -3</t>
  </si>
  <si>
    <t> Germany- Address -4</t>
  </si>
  <si>
    <t> Germany- Address -5</t>
  </si>
  <si>
    <t> Hong Kong- Address -2</t>
  </si>
  <si>
    <t> Hong Kong- Address -3</t>
  </si>
  <si>
    <t> Hong Kong- Address -4</t>
  </si>
  <si>
    <t> Hong Kong- Address -5</t>
  </si>
  <si>
    <t> Indonesia- Address -2</t>
  </si>
  <si>
    <t> Indonesia- Address -3</t>
  </si>
  <si>
    <t> Indonesia- Address -4</t>
  </si>
  <si>
    <t> Indonesia- Address -5</t>
  </si>
  <si>
    <t> Malaysia- Address -2</t>
  </si>
  <si>
    <t> Malaysia- Address -3</t>
  </si>
  <si>
    <t> Malaysia- Address -4</t>
  </si>
  <si>
    <t> Malaysia- Address -5</t>
  </si>
  <si>
    <t> Singapore- Address -2</t>
  </si>
  <si>
    <t> Singapore- Address -3</t>
  </si>
  <si>
    <t> Singapore- Address -4</t>
  </si>
  <si>
    <t> Singapore- Address -5</t>
  </si>
  <si>
    <t> Nigeria- Address -2</t>
  </si>
  <si>
    <t> Nigeria- Address -3</t>
  </si>
  <si>
    <t> Nigeria- Address -4</t>
  </si>
  <si>
    <t> Nigeria- Address -5</t>
  </si>
  <si>
    <t> Belgium- Address -2</t>
  </si>
  <si>
    <t> Belgium- Address -3</t>
  </si>
  <si>
    <t> Belgium- Address -4</t>
  </si>
  <si>
    <t> Belgium- Address -5</t>
  </si>
  <si>
    <t> Qatar- Address -2</t>
  </si>
  <si>
    <t> Qatar- Address -3</t>
  </si>
  <si>
    <t> Qatar- Address -4</t>
  </si>
  <si>
    <t> Qatar- Address -5</t>
  </si>
  <si>
    <t> Japan- Address -2</t>
  </si>
  <si>
    <t> Japan- Address -3</t>
  </si>
  <si>
    <t> Japan- Address -4</t>
  </si>
  <si>
    <t> Japan- Address -5</t>
  </si>
  <si>
    <t> Kuwait- Address -2</t>
  </si>
  <si>
    <t> Kuwait- Address -3</t>
  </si>
  <si>
    <t> Kuwait- Address -4</t>
  </si>
  <si>
    <t> Kuwait- Address -5</t>
  </si>
  <si>
    <t> United Kingdom- Address -2</t>
  </si>
  <si>
    <t> United Kingdom- Address -3</t>
  </si>
  <si>
    <t> United Kingdom- Address -4</t>
  </si>
  <si>
    <t> United Kingdom- Address -5</t>
  </si>
  <si>
    <t> Iran- Address -2</t>
  </si>
  <si>
    <t> Iran- Address -3</t>
  </si>
  <si>
    <t> Iran- Address -4</t>
  </si>
  <si>
    <t> Iran- Address -5</t>
  </si>
  <si>
    <t> Australia- Address -2</t>
  </si>
  <si>
    <t> Australia- Address -3</t>
  </si>
  <si>
    <t> Australia- Address -4</t>
  </si>
  <si>
    <t> Australia- Address -5</t>
  </si>
  <si>
    <t> Venezuela- Address -2</t>
  </si>
  <si>
    <t> Venezuela- Address -3</t>
  </si>
  <si>
    <t> Venezuela- Address -4</t>
  </si>
  <si>
    <t> Venezuela- Address -5</t>
  </si>
  <si>
    <t>XYZ Corporation Private Limited</t>
  </si>
  <si>
    <t>12, Motimahal, Andheri Kurla Road, Mumbai, Maharashtra, 400 001</t>
  </si>
  <si>
    <t xml:space="preserve">27AACCA0908N1Z2 </t>
  </si>
  <si>
    <t>Place : Mumbai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</si>
</sst>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[$-409]h:mm\ AM/PM;@"/>
    <numFmt numFmtId="166" formatCode="0.0%"/>
    <numFmt numFmtId="167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5" borderId="1" xfId="0" applyFont="1" applyFill="1" applyBorder="1" applyProtection="1">
      <protection hidden="1"/>
    </xf>
    <xf numFmtId="0" fontId="7" fillId="5" borderId="1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0" fillId="0" borderId="1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8" borderId="19" xfId="0" applyFont="1" applyFill="1" applyBorder="1" applyProtection="1">
      <protection hidden="1"/>
    </xf>
    <xf numFmtId="0" fontId="5" fillId="8" borderId="20" xfId="0" applyFont="1" applyFill="1" applyBorder="1" applyProtection="1">
      <protection hidden="1"/>
    </xf>
    <xf numFmtId="0" fontId="5" fillId="8" borderId="23" xfId="0" applyFont="1" applyFill="1" applyBorder="1" applyProtection="1">
      <protection hidden="1"/>
    </xf>
    <xf numFmtId="0" fontId="5" fillId="8" borderId="8" xfId="0" applyFont="1" applyFill="1" applyBorder="1" applyProtection="1">
      <protection hidden="1"/>
    </xf>
    <xf numFmtId="0" fontId="5" fillId="8" borderId="0" xfId="0" applyFont="1" applyFill="1" applyBorder="1" applyProtection="1">
      <protection hidden="1"/>
    </xf>
    <xf numFmtId="0" fontId="5" fillId="8" borderId="24" xfId="0" applyFont="1" applyFill="1" applyBorder="1" applyProtection="1">
      <protection hidden="1"/>
    </xf>
    <xf numFmtId="0" fontId="5" fillId="8" borderId="0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Protection="1">
      <protection hidden="1"/>
    </xf>
    <xf numFmtId="0" fontId="5" fillId="8" borderId="17" xfId="0" applyFont="1" applyFill="1" applyBorder="1" applyProtection="1">
      <protection hidden="1"/>
    </xf>
    <xf numFmtId="0" fontId="5" fillId="8" borderId="18" xfId="0" applyFont="1" applyFill="1" applyBorder="1" applyProtection="1">
      <protection hidden="1"/>
    </xf>
    <xf numFmtId="0" fontId="5" fillId="7" borderId="19" xfId="0" applyFont="1" applyFill="1" applyBorder="1" applyProtection="1">
      <protection hidden="1"/>
    </xf>
    <xf numFmtId="0" fontId="5" fillId="7" borderId="20" xfId="0" applyFont="1" applyFill="1" applyBorder="1" applyProtection="1">
      <protection hidden="1"/>
    </xf>
    <xf numFmtId="0" fontId="5" fillId="7" borderId="23" xfId="0" applyFont="1" applyFill="1" applyBorder="1" applyProtection="1">
      <protection hidden="1"/>
    </xf>
    <xf numFmtId="0" fontId="5" fillId="0" borderId="19" xfId="0" applyFont="1" applyBorder="1" applyAlignment="1" applyProtection="1">
      <protection hidden="1"/>
    </xf>
    <xf numFmtId="0" fontId="5" fillId="0" borderId="20" xfId="0" applyFont="1" applyBorder="1" applyAlignment="1" applyProtection="1"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6" xfId="0" applyFont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24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25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26" xfId="0" applyFont="1" applyBorder="1" applyProtection="1"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5" fillId="0" borderId="8" xfId="0" applyFont="1" applyBorder="1" applyAlignment="1" applyProtection="1">
      <alignment horizontal="left" indent="2"/>
      <protection hidden="1"/>
    </xf>
    <xf numFmtId="0" fontId="5" fillId="0" borderId="8" xfId="0" applyFont="1" applyBorder="1" applyAlignment="1" applyProtection="1">
      <alignment horizontal="left" indent="1"/>
      <protection hidden="1"/>
    </xf>
    <xf numFmtId="0" fontId="5" fillId="0" borderId="30" xfId="0" applyFont="1" applyBorder="1" applyProtection="1">
      <protection hidden="1"/>
    </xf>
    <xf numFmtId="0" fontId="5" fillId="0" borderId="31" xfId="0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0" fillId="3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2" fillId="8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indent="1"/>
      <protection hidden="1"/>
    </xf>
    <xf numFmtId="0" fontId="7" fillId="9" borderId="1" xfId="0" applyFont="1" applyFill="1" applyBorder="1"/>
    <xf numFmtId="43" fontId="11" fillId="0" borderId="1" xfId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164" fontId="1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protection locked="0"/>
    </xf>
    <xf numFmtId="0" fontId="13" fillId="0" borderId="5" xfId="0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13" fillId="0" borderId="6" xfId="0" applyFont="1" applyBorder="1" applyAlignme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5" fontId="11" fillId="0" borderId="0" xfId="0" applyNumberFormat="1" applyFont="1" applyBorder="1" applyAlignment="1" applyProtection="1">
      <protection locked="0"/>
    </xf>
    <xf numFmtId="10" fontId="5" fillId="0" borderId="2" xfId="2" applyNumberFormat="1" applyFont="1" applyBorder="1" applyAlignment="1" applyProtection="1">
      <alignment vertical="center" shrinkToFit="1"/>
      <protection hidden="1"/>
    </xf>
    <xf numFmtId="164" fontId="11" fillId="0" borderId="1" xfId="1" applyNumberFormat="1" applyFont="1" applyBorder="1" applyAlignment="1" applyProtection="1">
      <alignment vertical="center"/>
      <protection locked="0"/>
    </xf>
    <xf numFmtId="164" fontId="5" fillId="0" borderId="2" xfId="1" applyNumberFormat="1" applyFont="1" applyBorder="1" applyAlignment="1" applyProtection="1">
      <alignment vertical="center"/>
      <protection hidden="1"/>
    </xf>
    <xf numFmtId="164" fontId="9" fillId="0" borderId="3" xfId="1" applyNumberFormat="1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vertical="center" wrapText="1"/>
      <protection hidden="1"/>
    </xf>
    <xf numFmtId="0" fontId="0" fillId="0" borderId="11" xfId="0" applyBorder="1"/>
    <xf numFmtId="0" fontId="0" fillId="0" borderId="0" xfId="0" applyBorder="1"/>
    <xf numFmtId="0" fontId="5" fillId="0" borderId="24" xfId="0" applyFont="1" applyBorder="1" applyAlignment="1" applyProtection="1">
      <protection hidden="1"/>
    </xf>
    <xf numFmtId="165" fontId="11" fillId="0" borderId="24" xfId="0" applyNumberFormat="1" applyFont="1" applyBorder="1" applyAlignment="1" applyProtection="1"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protection locked="0"/>
    </xf>
    <xf numFmtId="164" fontId="5" fillId="0" borderId="29" xfId="1" applyNumberFormat="1" applyFont="1" applyBorder="1" applyAlignment="1" applyProtection="1">
      <alignment horizontal="center" vertical="center"/>
      <protection hidden="1"/>
    </xf>
    <xf numFmtId="164" fontId="9" fillId="0" borderId="28" xfId="1" applyNumberFormat="1" applyFont="1" applyBorder="1" applyAlignment="1" applyProtection="1">
      <alignment vertical="center" shrinkToFit="1"/>
      <protection hidden="1"/>
    </xf>
    <xf numFmtId="0" fontId="0" fillId="0" borderId="15" xfId="0" applyBorder="1"/>
    <xf numFmtId="0" fontId="5" fillId="0" borderId="8" xfId="0" applyFont="1" applyBorder="1" applyAlignment="1" applyProtection="1">
      <alignment horizontal="left"/>
      <protection hidden="1"/>
    </xf>
    <xf numFmtId="164" fontId="9" fillId="0" borderId="3" xfId="1" applyNumberFormat="1" applyFont="1" applyBorder="1" applyAlignment="1" applyProtection="1">
      <alignment horizontal="center" vertical="center" shrinkToFit="1"/>
      <protection hidden="1"/>
    </xf>
    <xf numFmtId="0" fontId="11" fillId="0" borderId="33" xfId="0" applyFont="1" applyFill="1" applyBorder="1" applyAlignment="1" applyProtection="1">
      <alignment vertical="center"/>
      <protection locked="0"/>
    </xf>
    <xf numFmtId="164" fontId="11" fillId="0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left" indent="1"/>
      <protection hidden="1"/>
    </xf>
    <xf numFmtId="14" fontId="11" fillId="0" borderId="24" xfId="0" applyNumberFormat="1" applyFont="1" applyBorder="1" applyAlignment="1" applyProtection="1">
      <alignment horizontal="left"/>
      <protection locked="0"/>
    </xf>
    <xf numFmtId="165" fontId="11" fillId="0" borderId="24" xfId="0" applyNumberFormat="1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10" fontId="11" fillId="0" borderId="1" xfId="2" applyNumberFormat="1" applyFont="1" applyFill="1" applyBorder="1" applyAlignment="1" applyProtection="1">
      <alignment horizontal="center" vertical="center" shrinkToFit="1"/>
      <protection locked="0"/>
    </xf>
    <xf numFmtId="10" fontId="13" fillId="0" borderId="2" xfId="2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hidden="1"/>
    </xf>
    <xf numFmtId="166" fontId="5" fillId="0" borderId="0" xfId="2" applyNumberFormat="1" applyFont="1" applyProtection="1">
      <protection hidden="1"/>
    </xf>
    <xf numFmtId="10" fontId="5" fillId="0" borderId="0" xfId="0" applyNumberFormat="1" applyFont="1" applyProtection="1">
      <protection hidden="1"/>
    </xf>
    <xf numFmtId="164" fontId="9" fillId="0" borderId="29" xfId="1" applyNumberFormat="1" applyFont="1" applyBorder="1" applyAlignment="1" applyProtection="1">
      <alignment horizontal="center" vertical="center"/>
      <protection hidden="1"/>
    </xf>
    <xf numFmtId="0" fontId="12" fillId="8" borderId="20" xfId="0" applyFont="1" applyFill="1" applyBorder="1" applyAlignment="1" applyProtection="1">
      <alignment vertical="top"/>
      <protection hidden="1"/>
    </xf>
    <xf numFmtId="0" fontId="7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17" fillId="0" borderId="1" xfId="0" applyNumberFormat="1" applyFon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pivotButton="1" applyAlignment="1">
      <alignment horizontal="center" wrapText="1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center" wrapText="1"/>
    </xf>
    <xf numFmtId="0" fontId="9" fillId="0" borderId="0" xfId="0" applyFont="1"/>
    <xf numFmtId="0" fontId="10" fillId="0" borderId="0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5" fillId="0" borderId="0" xfId="0" quotePrefix="1" applyFont="1" applyBorder="1" applyProtection="1">
      <protection hidden="1"/>
    </xf>
    <xf numFmtId="0" fontId="5" fillId="8" borderId="0" xfId="0" applyFont="1" applyFill="1" applyBorder="1" applyProtection="1">
      <protection locked="0"/>
    </xf>
    <xf numFmtId="164" fontId="13" fillId="0" borderId="1" xfId="1" applyNumberFormat="1" applyFont="1" applyFill="1" applyBorder="1" applyAlignment="1" applyProtection="1">
      <alignment horizontal="center" vertical="center" shrinkToFit="1"/>
      <protection hidden="1"/>
    </xf>
    <xf numFmtId="164" fontId="13" fillId="0" borderId="29" xfId="1" applyNumberFormat="1" applyFont="1" applyFill="1" applyBorder="1" applyAlignment="1" applyProtection="1">
      <alignment vertical="center" shrinkToFit="1"/>
      <protection hidden="1"/>
    </xf>
    <xf numFmtId="164" fontId="5" fillId="0" borderId="29" xfId="1" applyNumberFormat="1" applyFont="1" applyBorder="1" applyAlignment="1" applyProtection="1">
      <alignment horizontal="right" vertical="center"/>
      <protection hidden="1"/>
    </xf>
    <xf numFmtId="164" fontId="5" fillId="0" borderId="29" xfId="1" applyNumberFormat="1" applyFont="1" applyBorder="1" applyAlignment="1" applyProtection="1">
      <alignment horizontal="right"/>
      <protection hidden="1"/>
    </xf>
    <xf numFmtId="10" fontId="13" fillId="0" borderId="2" xfId="2" applyNumberFormat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left" indent="2"/>
      <protection locked="0"/>
    </xf>
    <xf numFmtId="0" fontId="5" fillId="8" borderId="0" xfId="0" applyFont="1" applyFill="1" applyBorder="1" applyProtection="1">
      <protection locked="0" hidden="1"/>
    </xf>
    <xf numFmtId="164" fontId="13" fillId="0" borderId="29" xfId="1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 horizontal="left" vertical="top"/>
      <protection hidden="1"/>
    </xf>
    <xf numFmtId="0" fontId="5" fillId="0" borderId="15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26" xfId="0" applyFont="1" applyBorder="1" applyAlignment="1" applyProtection="1">
      <alignment horizontal="left" vertical="top"/>
      <protection hidden="1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6" fillId="0" borderId="0" xfId="0" quotePrefix="1" applyFont="1" applyBorder="1" applyAlignment="1" applyProtection="1">
      <alignment horizontal="left" vertical="center"/>
      <protection locked="0"/>
    </xf>
    <xf numFmtId="0" fontId="16" fillId="0" borderId="6" xfId="0" quotePrefix="1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left" vertical="center" indent="4"/>
      <protection locked="0"/>
    </xf>
    <xf numFmtId="0" fontId="11" fillId="0" borderId="3" xfId="0" applyFont="1" applyFill="1" applyBorder="1" applyAlignment="1" applyProtection="1">
      <alignment horizontal="left" vertical="center" indent="4"/>
      <protection locked="0"/>
    </xf>
    <xf numFmtId="0" fontId="11" fillId="0" borderId="4" xfId="0" applyFont="1" applyFill="1" applyBorder="1" applyAlignment="1" applyProtection="1">
      <alignment horizontal="left" vertical="center" indent="4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 applyProtection="1">
      <alignment horizontal="left"/>
      <protection locked="0"/>
    </xf>
    <xf numFmtId="14" fontId="11" fillId="0" borderId="24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6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2" fillId="2" borderId="41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left"/>
      <protection hidden="1"/>
    </xf>
  </cellXfs>
  <cellStyles count="3">
    <cellStyle name="Comma" xfId="1" builtinId="3"/>
    <cellStyle name="Normal" xfId="0" builtinId="0"/>
    <cellStyle name="Percent" xfId="2" builtinId="5"/>
  </cellStyles>
  <dxfs count="14"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2FA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D$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$D$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28575</xdr:rowOff>
    </xdr:from>
    <xdr:to>
      <xdr:col>10</xdr:col>
      <xdr:colOff>152400</xdr:colOff>
      <xdr:row>4</xdr:row>
      <xdr:rowOff>123825</xdr:rowOff>
    </xdr:to>
    <xdr:sp macro="" textlink="">
      <xdr:nvSpPr>
        <xdr:cNvPr id="2" name="Rectangle: Rounded Corner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57825" y="276225"/>
          <a:ext cx="952500" cy="495300"/>
        </a:xfrm>
        <a:prstGeom prst="roundRect">
          <a:avLst/>
        </a:prstGeom>
        <a:solidFill>
          <a:srgbClr val="7030A0"/>
        </a:solidFill>
        <a:scene3d>
          <a:camera prst="orthographicFront"/>
          <a:lightRig rig="threePt" dir="t"/>
        </a:scene3d>
        <a:sp3d>
          <a:bevelT w="1397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Save</a:t>
          </a:r>
        </a:p>
      </xdr:txBody>
    </xdr:sp>
    <xdr:clientData/>
  </xdr:twoCellAnchor>
  <xdr:twoCellAnchor>
    <xdr:from>
      <xdr:col>10</xdr:col>
      <xdr:colOff>571501</xdr:colOff>
      <xdr:row>2</xdr:row>
      <xdr:rowOff>28575</xdr:rowOff>
    </xdr:from>
    <xdr:to>
      <xdr:col>11</xdr:col>
      <xdr:colOff>676275</xdr:colOff>
      <xdr:row>4</xdr:row>
      <xdr:rowOff>123825</xdr:rowOff>
    </xdr:to>
    <xdr:sp macro="" textlink="">
      <xdr:nvSpPr>
        <xdr:cNvPr id="3" name="Rectangle: Rounded Corners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29426" y="276225"/>
          <a:ext cx="847724" cy="495300"/>
        </a:xfrm>
        <a:prstGeom prst="roundRect">
          <a:avLst/>
        </a:prstGeom>
        <a:solidFill>
          <a:srgbClr val="C00000"/>
        </a:solidFill>
        <a:ln>
          <a:solidFill>
            <a:schemeClr val="accent2"/>
          </a:solidFill>
        </a:ln>
        <a:scene3d>
          <a:camera prst="orthographicFront"/>
          <a:lightRig rig="threePt" dir="t"/>
        </a:scene3d>
        <a:sp3d>
          <a:bevelT w="1397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Print</a:t>
          </a:r>
        </a:p>
      </xdr:txBody>
    </xdr:sp>
    <xdr:clientData/>
  </xdr:twoCellAnchor>
  <xdr:twoCellAnchor>
    <xdr:from>
      <xdr:col>12</xdr:col>
      <xdr:colOff>352424</xdr:colOff>
      <xdr:row>2</xdr:row>
      <xdr:rowOff>19050</xdr:rowOff>
    </xdr:from>
    <xdr:to>
      <xdr:col>14</xdr:col>
      <xdr:colOff>95249</xdr:colOff>
      <xdr:row>4</xdr:row>
      <xdr:rowOff>114300</xdr:rowOff>
    </xdr:to>
    <xdr:sp macro="" textlink="">
      <xdr:nvSpPr>
        <xdr:cNvPr id="4" name="Rectangle: Rounded Corners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86724" y="266700"/>
          <a:ext cx="885825" cy="495300"/>
        </a:xfrm>
        <a:prstGeom prst="roundRect">
          <a:avLst/>
        </a:prstGeom>
        <a:solidFill>
          <a:srgbClr val="002060"/>
        </a:solidFill>
        <a:scene3d>
          <a:camera prst="orthographicFront"/>
          <a:lightRig rig="threePt" dir="t"/>
        </a:scene3d>
        <a:sp3d>
          <a:bevelT w="1397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New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5</xdr:col>
      <xdr:colOff>723900</xdr:colOff>
      <xdr:row>7</xdr:row>
      <xdr:rowOff>57149</xdr:rowOff>
    </xdr:to>
    <xdr:sp macro="" textlink="">
      <xdr:nvSpPr>
        <xdr:cNvPr id="5" name="Rectangle: Rounded Corners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0500" y="104775"/>
          <a:ext cx="3238500" cy="1200149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57150" cmpd="sng"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IN" sz="1400" b="1" i="0">
              <a:solidFill>
                <a:srgbClr val="C00000"/>
              </a:solidFill>
              <a:latin typeface="Garamond" panose="02020404030301010803" pitchFamily="18" charset="0"/>
            </a:rPr>
            <a:t>Please</a:t>
          </a:r>
          <a:r>
            <a:rPr lang="en-IN" sz="1400" b="1" i="0" baseline="0">
              <a:solidFill>
                <a:srgbClr val="C00000"/>
              </a:solidFill>
              <a:latin typeface="Garamond" panose="02020404030301010803" pitchFamily="18" charset="0"/>
            </a:rPr>
            <a:t> contact for the customisation of the invoice format and other formats in excel  at  prakash@pmishra.in/</a:t>
          </a:r>
          <a:r>
            <a:rPr lang="en-IN" sz="1400" b="1" i="0" baseline="0">
              <a:solidFill>
                <a:srgbClr val="C00000"/>
              </a:solidFill>
              <a:latin typeface="+mn-lt"/>
            </a:rPr>
            <a:t>or</a:t>
          </a:r>
          <a:r>
            <a:rPr lang="en-IN" sz="1400" b="1" i="0" baseline="0">
              <a:solidFill>
                <a:srgbClr val="C00000"/>
              </a:solidFill>
              <a:latin typeface="Garamond" panose="02020404030301010803" pitchFamily="18" charset="0"/>
            </a:rPr>
            <a:t>  slickgst@gmail.com</a:t>
          </a:r>
          <a:endParaRPr lang="en-IN" sz="1400" b="1" i="0">
            <a:solidFill>
              <a:srgbClr val="C00000"/>
            </a:solidFill>
            <a:latin typeface="Garamond" panose="02020404030301010803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</xdr:row>
          <xdr:rowOff>66675</xdr:rowOff>
        </xdr:from>
        <xdr:to>
          <xdr:col>7</xdr:col>
          <xdr:colOff>266700</xdr:colOff>
          <xdr:row>6</xdr:row>
          <xdr:rowOff>142875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3619500" y="314325"/>
              <a:ext cx="838200" cy="876300"/>
              <a:chOff x="10039350" y="390525"/>
              <a:chExt cx="838200" cy="876300"/>
            </a:xfrm>
          </xdr:grpSpPr>
          <xdr:sp macro="" textlink="">
            <xdr:nvSpPr>
              <xdr:cNvPr id="2056" name="Option Button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0058400" y="390525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Original</a:t>
                </a:r>
              </a:p>
            </xdr:txBody>
          </xdr:sp>
          <xdr:sp macro="" textlink="">
            <xdr:nvSpPr>
              <xdr:cNvPr id="2057" name="Option Button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0058400" y="590550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Duplicate</a:t>
                </a:r>
              </a:p>
            </xdr:txBody>
          </xdr:sp>
          <xdr:sp macro="" textlink="">
            <xdr:nvSpPr>
              <xdr:cNvPr id="2058" name="Option Button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0039350" y="828675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Triplicate</a:t>
                </a:r>
              </a:p>
            </xdr:txBody>
          </xdr:sp>
          <xdr:sp macro="" textlink="">
            <xdr:nvSpPr>
              <xdr:cNvPr id="2059" name="Option Button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0048875" y="1047750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Quadruplicate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419101</xdr:colOff>
      <xdr:row>3</xdr:row>
      <xdr:rowOff>66676</xdr:rowOff>
    </xdr:from>
    <xdr:to>
      <xdr:col>11</xdr:col>
      <xdr:colOff>266700</xdr:colOff>
      <xdr:row>5</xdr:row>
      <xdr:rowOff>114300</xdr:rowOff>
    </xdr:to>
    <xdr:sp macro="" textlink="">
      <xdr:nvSpPr>
        <xdr:cNvPr id="2" name="Rectangle: Rounded Corner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10376" y="514351"/>
          <a:ext cx="809624" cy="447674"/>
        </a:xfrm>
        <a:prstGeom prst="roundRect">
          <a:avLst/>
        </a:prstGeom>
        <a:solidFill>
          <a:srgbClr val="7030A0"/>
        </a:solidFill>
        <a:scene3d>
          <a:camera prst="orthographicFront"/>
          <a:lightRig rig="threePt" dir="t"/>
        </a:scene3d>
        <a:sp3d>
          <a:bevelT w="1397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Save</a:t>
          </a:r>
        </a:p>
      </xdr:txBody>
    </xdr:sp>
    <xdr:clientData/>
  </xdr:twoCellAnchor>
  <xdr:twoCellAnchor>
    <xdr:from>
      <xdr:col>12</xdr:col>
      <xdr:colOff>161926</xdr:colOff>
      <xdr:row>1</xdr:row>
      <xdr:rowOff>95250</xdr:rowOff>
    </xdr:from>
    <xdr:to>
      <xdr:col>12</xdr:col>
      <xdr:colOff>942975</xdr:colOff>
      <xdr:row>3</xdr:row>
      <xdr:rowOff>152400</xdr:rowOff>
    </xdr:to>
    <xdr:sp macro="" textlink="">
      <xdr:nvSpPr>
        <xdr:cNvPr id="3" name="Rectangle: Rounded Corners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43851" y="142875"/>
          <a:ext cx="781049" cy="457200"/>
        </a:xfrm>
        <a:prstGeom prst="roundRect">
          <a:avLst/>
        </a:prstGeom>
        <a:solidFill>
          <a:srgbClr val="C00000"/>
        </a:solidFill>
        <a:ln>
          <a:solidFill>
            <a:schemeClr val="accent2"/>
          </a:solidFill>
        </a:ln>
        <a:scene3d>
          <a:camera prst="orthographicFront"/>
          <a:lightRig rig="threePt" dir="t"/>
        </a:scene3d>
        <a:sp3d>
          <a:bevelT w="1397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Print</a:t>
          </a:r>
        </a:p>
      </xdr:txBody>
    </xdr:sp>
    <xdr:clientData/>
  </xdr:twoCellAnchor>
  <xdr:twoCellAnchor>
    <xdr:from>
      <xdr:col>12</xdr:col>
      <xdr:colOff>133349</xdr:colOff>
      <xdr:row>5</xdr:row>
      <xdr:rowOff>28575</xdr:rowOff>
    </xdr:from>
    <xdr:to>
      <xdr:col>12</xdr:col>
      <xdr:colOff>923924</xdr:colOff>
      <xdr:row>7</xdr:row>
      <xdr:rowOff>47625</xdr:rowOff>
    </xdr:to>
    <xdr:sp macro="" textlink="">
      <xdr:nvSpPr>
        <xdr:cNvPr id="4" name="Rectangle: Rounded Corners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15274" y="876300"/>
          <a:ext cx="790575" cy="419100"/>
        </a:xfrm>
        <a:prstGeom prst="roundRect">
          <a:avLst/>
        </a:prstGeom>
        <a:solidFill>
          <a:srgbClr val="002060"/>
        </a:solidFill>
        <a:scene3d>
          <a:camera prst="orthographicFront"/>
          <a:lightRig rig="threePt" dir="t"/>
        </a:scene3d>
        <a:sp3d>
          <a:bevelT w="1397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2000"/>
            <a:t>New</a:t>
          </a:r>
        </a:p>
      </xdr:txBody>
    </xdr:sp>
    <xdr:clientData/>
  </xdr:twoCellAnchor>
  <xdr:twoCellAnchor>
    <xdr:from>
      <xdr:col>1</xdr:col>
      <xdr:colOff>66675</xdr:colOff>
      <xdr:row>1</xdr:row>
      <xdr:rowOff>57150</xdr:rowOff>
    </xdr:from>
    <xdr:to>
      <xdr:col>5</xdr:col>
      <xdr:colOff>723900</xdr:colOff>
      <xdr:row>7</xdr:row>
      <xdr:rowOff>57149</xdr:rowOff>
    </xdr:to>
    <xdr:sp macro="" textlink="">
      <xdr:nvSpPr>
        <xdr:cNvPr id="5" name="Rectangle: Rounded Corners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0500" y="104775"/>
          <a:ext cx="3238500" cy="1200149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57150" cmpd="sng"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IN" sz="1400" b="1" i="0">
              <a:solidFill>
                <a:srgbClr val="C00000"/>
              </a:solidFill>
              <a:latin typeface="Garamond" panose="02020404030301010803" pitchFamily="18" charset="0"/>
            </a:rPr>
            <a:t>Please</a:t>
          </a:r>
          <a:r>
            <a:rPr lang="en-IN" sz="1400" b="1" i="0" baseline="0">
              <a:solidFill>
                <a:srgbClr val="C00000"/>
              </a:solidFill>
              <a:latin typeface="Garamond" panose="02020404030301010803" pitchFamily="18" charset="0"/>
            </a:rPr>
            <a:t> contact for the customisation of the invoice format and other formats in excel  at  prakash@pmishra.in/</a:t>
          </a:r>
          <a:r>
            <a:rPr lang="en-IN" sz="1400" b="1" i="0" baseline="0">
              <a:solidFill>
                <a:srgbClr val="C00000"/>
              </a:solidFill>
              <a:latin typeface="+mn-lt"/>
            </a:rPr>
            <a:t>or</a:t>
          </a:r>
          <a:r>
            <a:rPr lang="en-IN" sz="1400" b="1" i="0" baseline="0">
              <a:solidFill>
                <a:srgbClr val="C00000"/>
              </a:solidFill>
              <a:latin typeface="Garamond" panose="02020404030301010803" pitchFamily="18" charset="0"/>
            </a:rPr>
            <a:t>  slickgst@gmail.com</a:t>
          </a:r>
          <a:endParaRPr lang="en-IN" sz="1400" b="1" i="0">
            <a:solidFill>
              <a:srgbClr val="C00000"/>
            </a:solidFill>
            <a:latin typeface="Garamond" panose="02020404030301010803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</xdr:row>
          <xdr:rowOff>66675</xdr:rowOff>
        </xdr:from>
        <xdr:to>
          <xdr:col>7</xdr:col>
          <xdr:colOff>295275</xdr:colOff>
          <xdr:row>6</xdr:row>
          <xdr:rowOff>142875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3648075" y="314325"/>
              <a:ext cx="838200" cy="876300"/>
              <a:chOff x="10039350" y="390525"/>
              <a:chExt cx="838200" cy="876300"/>
            </a:xfrm>
          </xdr:grpSpPr>
          <xdr:sp macro="" textlink="">
            <xdr:nvSpPr>
              <xdr:cNvPr id="5128" name="Option Button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100-000008140000}"/>
                  </a:ext>
                </a:extLst>
              </xdr:cNvPr>
              <xdr:cNvSpPr/>
            </xdr:nvSpPr>
            <xdr:spPr bwMode="auto">
              <a:xfrm>
                <a:off x="10058400" y="390525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Original</a:t>
                </a:r>
              </a:p>
            </xdr:txBody>
          </xdr:sp>
          <xdr:sp macro="" textlink="">
            <xdr:nvSpPr>
              <xdr:cNvPr id="5129" name="Option Button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100-000009140000}"/>
                  </a:ext>
                </a:extLst>
              </xdr:cNvPr>
              <xdr:cNvSpPr/>
            </xdr:nvSpPr>
            <xdr:spPr bwMode="auto">
              <a:xfrm>
                <a:off x="10058400" y="590550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Duplicate</a:t>
                </a:r>
              </a:p>
            </xdr:txBody>
          </xdr:sp>
          <xdr:sp macro="" textlink="">
            <xdr:nvSpPr>
              <xdr:cNvPr id="5130" name="Option Button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100-00000A140000}"/>
                  </a:ext>
                </a:extLst>
              </xdr:cNvPr>
              <xdr:cNvSpPr/>
            </xdr:nvSpPr>
            <xdr:spPr bwMode="auto">
              <a:xfrm>
                <a:off x="10039350" y="828675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Triplicate</a:t>
                </a:r>
              </a:p>
            </xdr:txBody>
          </xdr:sp>
          <xdr:sp macro="" textlink="">
            <xdr:nvSpPr>
              <xdr:cNvPr id="5131" name="Option Button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100-00000B140000}"/>
                  </a:ext>
                </a:extLst>
              </xdr:cNvPr>
              <xdr:cNvSpPr/>
            </xdr:nvSpPr>
            <xdr:spPr bwMode="auto">
              <a:xfrm>
                <a:off x="10048875" y="1047750"/>
                <a:ext cx="8191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Quadruplicate</a:t>
                </a:r>
              </a:p>
            </xdr:txBody>
          </xdr:sp>
        </xdr:grp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kash Mishra" refreshedDate="42914.454241203704" createdVersion="4" refreshedVersion="6" minRefreshableVersion="3" recordCount="100">
  <cacheSource type="worksheet">
    <worksheetSource ref="A1:AB101" sheet="Sales Register"/>
  </cacheSource>
  <cacheFields count="28">
    <cacheField name="Sr.No" numFmtId="0">
      <sharedItems containsSemiMixedTypes="0" containsString="0" containsNumber="1" containsInteger="1" minValue="1" maxValue="100"/>
    </cacheField>
    <cacheField name="Invoice No" numFmtId="0">
      <sharedItems/>
    </cacheField>
    <cacheField name="Invoice Date" numFmtId="167">
      <sharedItems containsSemiMixedTypes="0" containsNonDate="0" containsDate="1" containsString="0" minDate="2017-07-01T00:00:00" maxDate="2017-07-31T00:00:00" count="27"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11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</sharedItems>
    </cacheField>
    <cacheField name="Reverse Charge" numFmtId="0">
      <sharedItems/>
    </cacheField>
    <cacheField name="Transport Mode" numFmtId="0">
      <sharedItems/>
    </cacheField>
    <cacheField name="Vehicle Number" numFmtId="0">
      <sharedItems/>
    </cacheField>
    <cacheField name="Date of Supply" numFmtId="167">
      <sharedItems containsSemiMixedTypes="0" containsNonDate="0" containsDate="1" containsString="0" minDate="2017-07-01T00:00:00" maxDate="2017-07-31T00:00:00"/>
    </cacheField>
    <cacheField name="Place of Supply" numFmtId="0">
      <sharedItems count="7">
        <s v="Maharashtra"/>
        <s v="Karnataka"/>
        <s v="Export"/>
        <s v="Madhya Pradesh"/>
        <s v="West Bengal"/>
        <s v="Goa"/>
        <s v="Punjab"/>
      </sharedItems>
    </cacheField>
    <cacheField name="RECEIVER (BILL TO)" numFmtId="0">
      <sharedItems/>
    </cacheField>
    <cacheField name="CONSIGNEE (DELIVERED TO)" numFmtId="0">
      <sharedItems/>
    </cacheField>
    <cacheField name="Line No." numFmtId="0">
      <sharedItems containsSemiMixedTypes="0" containsString="0" containsNumber="1" containsInteger="1" minValue="1" maxValue="1"/>
    </cacheField>
    <cacheField name="Description" numFmtId="0">
      <sharedItems count="42">
        <s v="Article -17"/>
        <s v="Article -1"/>
        <s v="Article -38"/>
        <s v="Article -8"/>
        <s v="Article -2"/>
        <s v="Article -33"/>
        <s v="Article -13"/>
        <s v="Article -6"/>
        <s v="Article -12"/>
        <s v="Article -45"/>
        <s v="Article -27"/>
        <s v="Article -20"/>
        <s v="Article -15"/>
        <s v="Article -7"/>
        <s v="Article -29"/>
        <s v="Article -23"/>
        <s v="Article -19"/>
        <s v="Article -34"/>
        <s v="Article -3"/>
        <s v="Article -5"/>
        <s v="Article -42"/>
        <s v="Article -31"/>
        <s v="Article -18"/>
        <s v="Article -26"/>
        <s v="Article -40"/>
        <s v="Article -30"/>
        <s v="Article -4"/>
        <s v="Article -11"/>
        <s v="Article -9"/>
        <s v="Article -21"/>
        <s v="Article -44"/>
        <s v="Article -36"/>
        <s v="Article -25"/>
        <s v="Article -35"/>
        <s v="Article -32"/>
        <s v="Article -28"/>
        <s v="Article -22"/>
        <s v="Article -16"/>
        <s v="Article -39"/>
        <s v="Article -14"/>
        <s v="Article -10"/>
        <s v="Article -43"/>
      </sharedItems>
    </cacheField>
    <cacheField name="HSN CODE" numFmtId="0">
      <sharedItems containsSemiMixedTypes="0" containsString="0" containsNumber="1" containsInteger="1" minValue="123456" maxValue="12345678" count="6">
        <n v="123459"/>
        <n v="123458"/>
        <n v="123460"/>
        <n v="123456"/>
        <n v="123457"/>
        <n v="12345678" u="1"/>
      </sharedItems>
    </cacheField>
    <cacheField name="QUANTITY" numFmtId="0">
      <sharedItems containsSemiMixedTypes="0" containsString="0" containsNumber="1" containsInteger="1" minValue="107" maxValue="999"/>
    </cacheField>
    <cacheField name="RATE" numFmtId="0">
      <sharedItems containsSemiMixedTypes="0" containsString="0" containsNumber="1" containsInteger="1" minValue="100" maxValue="950"/>
    </cacheField>
    <cacheField name="UOM" numFmtId="0">
      <sharedItems/>
    </cacheField>
    <cacheField name="DISC. %" numFmtId="9">
      <sharedItems containsSemiMixedTypes="0" containsString="0" containsNumber="1" containsInteger="1" minValue="0" maxValue="0"/>
    </cacheField>
    <cacheField name="AMOUNT BEFORE_x000a_DISCOUNT" numFmtId="0">
      <sharedItems containsSemiMixedTypes="0" containsString="0" containsNumber="1" containsInteger="1" minValue="38900" maxValue="828400"/>
    </cacheField>
    <cacheField name="DISCOUNT" numFmtId="0">
      <sharedItems containsNonDate="0" containsString="0" containsBlank="1"/>
    </cacheField>
    <cacheField name="NET TAXABLE AMOUNT" numFmtId="0">
      <sharedItems containsSemiMixedTypes="0" containsString="0" containsNumber="1" containsInteger="1" minValue="38900" maxValue="828400"/>
    </cacheField>
    <cacheField name="IGST %" numFmtId="9">
      <sharedItems containsSemiMixedTypes="0" containsString="0" containsNumber="1" minValue="0.05" maxValue="0.05"/>
    </cacheField>
    <cacheField name="CGST %" numFmtId="10">
      <sharedItems containsSemiMixedTypes="0" containsString="0" containsNumber="1" minValue="2.5000000000000001E-2" maxValue="2.5000000000000001E-2"/>
    </cacheField>
    <cacheField name="SGST / UGST  %" numFmtId="10">
      <sharedItems containsSemiMixedTypes="0" containsString="0" containsNumber="1" minValue="2.5000000000000001E-2" maxValue="2.5000000000000001E-2"/>
    </cacheField>
    <cacheField name="IGST_Amount" numFmtId="164">
      <sharedItems containsSemiMixedTypes="0" containsString="0" containsNumber="1" containsInteger="1" minValue="0" maxValue="41420"/>
    </cacheField>
    <cacheField name="CGST_Amount" numFmtId="164">
      <sharedItems containsSemiMixedTypes="0" containsString="0" containsNumber="1" containsInteger="1" minValue="0" maxValue="18120"/>
    </cacheField>
    <cacheField name="SGST / UGST _Amount" numFmtId="164">
      <sharedItems containsSemiMixedTypes="0" containsString="0" containsNumber="1" containsInteger="1" minValue="0" maxValue="18120"/>
    </cacheField>
    <cacheField name="TOTAL GST" numFmtId="43">
      <sharedItems containsSemiMixedTypes="0" containsString="0" containsNumber="1" containsInteger="1" minValue="1946" maxValue="41420"/>
    </cacheField>
    <cacheField name="TOTAL INVOICE AMOUNT" numFmtId="43">
      <sharedItems containsSemiMixedTypes="0" containsString="0" containsNumber="1" containsInteger="1" minValue="40846" maxValue="869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1"/>
    <s v="1718/DGST/0001"/>
    <x v="0"/>
    <s v="Not Applicabe"/>
    <s v="Road"/>
    <s v="MH-HD-56-1609"/>
    <d v="2017-07-01T00:00:00"/>
    <x v="0"/>
    <s v="Domestic Customer 9"/>
    <s v="Domestic Customer 9"/>
    <n v="1"/>
    <x v="0"/>
    <x v="0"/>
    <n v="656"/>
    <n v="150"/>
    <s v="KGS"/>
    <n v="0"/>
    <n v="98400"/>
    <m/>
    <n v="98400"/>
    <n v="0.05"/>
    <n v="2.5000000000000001E-2"/>
    <n v="2.5000000000000001E-2"/>
    <n v="0"/>
    <n v="2460"/>
    <n v="2460"/>
    <n v="4920"/>
    <n v="103320"/>
  </r>
  <r>
    <n v="2"/>
    <s v="1718/DGST/0002"/>
    <x v="0"/>
    <s v="Not Applicabe"/>
    <s v="Road"/>
    <s v="MH-AN-67-3941"/>
    <d v="2017-07-01T00:00:00"/>
    <x v="1"/>
    <s v="Domestic Customer 12"/>
    <s v="Domestic Customer 12"/>
    <n v="1"/>
    <x v="1"/>
    <x v="1"/>
    <n v="391"/>
    <n v="150"/>
    <s v="KGS"/>
    <n v="0"/>
    <n v="58650"/>
    <m/>
    <n v="58650"/>
    <n v="0.05"/>
    <n v="2.5000000000000001E-2"/>
    <n v="2.5000000000000001E-2"/>
    <n v="2933"/>
    <n v="0"/>
    <n v="0"/>
    <n v="2933"/>
    <n v="61583"/>
  </r>
  <r>
    <n v="3"/>
    <s v="1718/EGST/001"/>
    <x v="0"/>
    <s v="Not Applicabe"/>
    <s v="Road"/>
    <s v="MH-BE-93-2920"/>
    <d v="2017-07-01T00:00:00"/>
    <x v="2"/>
    <s v="Export Customer 14"/>
    <s v="Export Customer 14"/>
    <n v="1"/>
    <x v="2"/>
    <x v="2"/>
    <n v="107"/>
    <n v="550"/>
    <s v="KGS"/>
    <n v="0"/>
    <n v="58850"/>
    <m/>
    <n v="58850"/>
    <n v="0.05"/>
    <n v="2.5000000000000001E-2"/>
    <n v="2.5000000000000001E-2"/>
    <n v="2943"/>
    <n v="0"/>
    <n v="0"/>
    <n v="2943"/>
    <n v="61793"/>
  </r>
  <r>
    <n v="4"/>
    <s v="1718/DGST/0003"/>
    <x v="1"/>
    <s v="Not Applicabe"/>
    <s v="Road"/>
    <s v="MH-BI-65-6778"/>
    <d v="2017-07-02T00:00:00"/>
    <x v="0"/>
    <s v="Domestic Customer 7"/>
    <s v="Domestic Customer 7"/>
    <n v="1"/>
    <x v="2"/>
    <x v="2"/>
    <n v="450"/>
    <n v="550"/>
    <s v="KGS"/>
    <n v="0"/>
    <n v="247500"/>
    <m/>
    <n v="247500"/>
    <n v="0.05"/>
    <n v="2.5000000000000001E-2"/>
    <n v="2.5000000000000001E-2"/>
    <n v="0"/>
    <n v="6188"/>
    <n v="6188"/>
    <n v="12376"/>
    <n v="259876"/>
  </r>
  <r>
    <n v="5"/>
    <s v="1718/DGST/0004"/>
    <x v="1"/>
    <s v="Not Applicabe"/>
    <s v="Road"/>
    <s v="MH-CA-97-3701"/>
    <d v="2017-07-02T00:00:00"/>
    <x v="3"/>
    <s v="Domestic Customer 14"/>
    <s v="Domestic Customer 14"/>
    <n v="1"/>
    <x v="3"/>
    <x v="0"/>
    <n v="578"/>
    <n v="100"/>
    <s v="KGS"/>
    <n v="0"/>
    <n v="57800"/>
    <m/>
    <n v="57800"/>
    <n v="0.05"/>
    <n v="2.5000000000000001E-2"/>
    <n v="2.5000000000000001E-2"/>
    <n v="2890"/>
    <n v="0"/>
    <n v="0"/>
    <n v="2890"/>
    <n v="60690"/>
  </r>
  <r>
    <n v="6"/>
    <s v="1718/DGST/0005"/>
    <x v="1"/>
    <s v="Not Applicabe"/>
    <s v="Road"/>
    <s v="MH-CB-39-6166"/>
    <d v="2017-07-02T00:00:00"/>
    <x v="0"/>
    <s v="Domestic Customer 1"/>
    <s v="Domestic Customer 1"/>
    <n v="1"/>
    <x v="4"/>
    <x v="2"/>
    <n v="767"/>
    <n v="800"/>
    <s v="KGS"/>
    <n v="0"/>
    <n v="613600"/>
    <m/>
    <n v="613600"/>
    <n v="0.05"/>
    <n v="2.5000000000000001E-2"/>
    <n v="2.5000000000000001E-2"/>
    <n v="0"/>
    <n v="15340"/>
    <n v="15340"/>
    <n v="30680"/>
    <n v="644280"/>
  </r>
  <r>
    <n v="7"/>
    <s v="1718/DGST/0006"/>
    <x v="1"/>
    <s v="Not Applicabe"/>
    <s v="Road"/>
    <s v="MH-CE-74-4002"/>
    <d v="2017-07-02T00:00:00"/>
    <x v="0"/>
    <s v="Domestic Customer 2"/>
    <s v="Domestic Customer 2"/>
    <n v="1"/>
    <x v="5"/>
    <x v="0"/>
    <n v="315"/>
    <n v="250"/>
    <s v="KGS"/>
    <n v="0"/>
    <n v="78750"/>
    <m/>
    <n v="78750"/>
    <n v="0.05"/>
    <n v="2.5000000000000001E-2"/>
    <n v="2.5000000000000001E-2"/>
    <n v="0"/>
    <n v="1969"/>
    <n v="1969"/>
    <n v="3938"/>
    <n v="82688"/>
  </r>
  <r>
    <n v="8"/>
    <s v="1718/DGST/0007"/>
    <x v="2"/>
    <s v="Not Applicabe"/>
    <s v="Road"/>
    <s v="MH-DA-22-8195"/>
    <d v="2017-07-03T00:00:00"/>
    <x v="4"/>
    <s v="Domestic Customer 11"/>
    <s v="Domestic Customer 11"/>
    <n v="1"/>
    <x v="6"/>
    <x v="2"/>
    <n v="995"/>
    <n v="750"/>
    <s v="KGS"/>
    <n v="0"/>
    <n v="746250"/>
    <m/>
    <n v="746250"/>
    <n v="0.05"/>
    <n v="2.5000000000000001E-2"/>
    <n v="2.5000000000000001E-2"/>
    <n v="37313"/>
    <n v="0"/>
    <n v="0"/>
    <n v="37313"/>
    <n v="783563"/>
  </r>
  <r>
    <n v="9"/>
    <s v="1718/DGST/0008"/>
    <x v="2"/>
    <s v="Not Applicabe"/>
    <s v="Road"/>
    <s v="MH-DD-29-6604"/>
    <d v="2017-07-03T00:00:00"/>
    <x v="1"/>
    <s v="Domestic Customer 13"/>
    <s v="Domestic Customer 13"/>
    <n v="1"/>
    <x v="7"/>
    <x v="1"/>
    <n v="904"/>
    <n v="250"/>
    <s v="KGS"/>
    <n v="0"/>
    <n v="226000"/>
    <m/>
    <n v="226000"/>
    <n v="0.05"/>
    <n v="2.5000000000000001E-2"/>
    <n v="2.5000000000000001E-2"/>
    <n v="11300"/>
    <n v="0"/>
    <n v="0"/>
    <n v="11300"/>
    <n v="237300"/>
  </r>
  <r>
    <n v="10"/>
    <s v="1718/DGST/0009"/>
    <x v="2"/>
    <s v="Not Applicabe"/>
    <s v="Road"/>
    <s v="MH-DQ-23-1999"/>
    <d v="2017-07-03T00:00:00"/>
    <x v="4"/>
    <s v="Domestic Customer 3"/>
    <s v="Domestic Customer 3"/>
    <n v="1"/>
    <x v="8"/>
    <x v="3"/>
    <n v="741"/>
    <n v="700"/>
    <s v="KGS"/>
    <n v="0"/>
    <n v="518700"/>
    <m/>
    <n v="518700"/>
    <n v="0.05"/>
    <n v="2.5000000000000001E-2"/>
    <n v="2.5000000000000001E-2"/>
    <n v="25935"/>
    <n v="0"/>
    <n v="0"/>
    <n v="25935"/>
    <n v="544635"/>
  </r>
  <r>
    <n v="11"/>
    <s v="1718/EGST/002"/>
    <x v="2"/>
    <s v="Not Applicabe"/>
    <s v="Road"/>
    <s v="MH-DQ-41-1284"/>
    <d v="2017-07-03T00:00:00"/>
    <x v="2"/>
    <s v="Export Customer 6"/>
    <s v="Export Customer 6"/>
    <n v="1"/>
    <x v="3"/>
    <x v="0"/>
    <n v="759"/>
    <n v="850"/>
    <s v="KGS"/>
    <n v="0"/>
    <n v="645150"/>
    <m/>
    <n v="645150"/>
    <n v="0.05"/>
    <n v="2.5000000000000001E-2"/>
    <n v="2.5000000000000001E-2"/>
    <n v="32258"/>
    <n v="0"/>
    <n v="0"/>
    <n v="32258"/>
    <n v="677408"/>
  </r>
  <r>
    <n v="12"/>
    <s v="1718/DGST/0010"/>
    <x v="3"/>
    <s v="Not Applicabe"/>
    <s v="Road"/>
    <s v="MH-DU-51-9079"/>
    <d v="2017-07-04T00:00:00"/>
    <x v="4"/>
    <s v="Domestic Customer 3"/>
    <s v="Domestic Customer 3"/>
    <n v="1"/>
    <x v="7"/>
    <x v="1"/>
    <n v="750"/>
    <n v="650"/>
    <s v="KGS"/>
    <n v="0"/>
    <n v="487500"/>
    <m/>
    <n v="487500"/>
    <n v="0.05"/>
    <n v="2.5000000000000001E-2"/>
    <n v="2.5000000000000001E-2"/>
    <n v="24375"/>
    <n v="0"/>
    <n v="0"/>
    <n v="24375"/>
    <n v="511875"/>
  </r>
  <r>
    <n v="13"/>
    <s v="1718/EGST/003"/>
    <x v="3"/>
    <s v="Not Applicabe"/>
    <s v="Road"/>
    <s v="MH-DU-72-7255"/>
    <d v="2017-07-04T00:00:00"/>
    <x v="2"/>
    <s v="Export Customer 6"/>
    <s v="Export Customer 6"/>
    <n v="1"/>
    <x v="1"/>
    <x v="1"/>
    <n v="999"/>
    <n v="750"/>
    <s v="KGS"/>
    <n v="0"/>
    <n v="749250"/>
    <m/>
    <n v="749250"/>
    <n v="0.05"/>
    <n v="2.5000000000000001E-2"/>
    <n v="2.5000000000000001E-2"/>
    <n v="37463"/>
    <n v="0"/>
    <n v="0"/>
    <n v="37463"/>
    <n v="786713"/>
  </r>
  <r>
    <n v="14"/>
    <s v="1718/DGST/0011"/>
    <x v="4"/>
    <s v="Not Applicabe"/>
    <s v="Road"/>
    <s v="MH-EC-23-7329"/>
    <d v="2017-07-05T00:00:00"/>
    <x v="0"/>
    <s v="Domestic Customer 7"/>
    <s v="Domestic Customer 7"/>
    <n v="1"/>
    <x v="8"/>
    <x v="3"/>
    <n v="598"/>
    <n v="250"/>
    <s v="KGS"/>
    <n v="0"/>
    <n v="149500"/>
    <m/>
    <n v="149500"/>
    <n v="0.05"/>
    <n v="2.5000000000000001E-2"/>
    <n v="2.5000000000000001E-2"/>
    <n v="0"/>
    <n v="3738"/>
    <n v="3738"/>
    <n v="7476"/>
    <n v="156976"/>
  </r>
  <r>
    <n v="15"/>
    <s v="1718/DGST/0012"/>
    <x v="4"/>
    <s v="Not Applicabe"/>
    <s v="Road"/>
    <s v="MH-ED-79-5045"/>
    <d v="2017-07-05T00:00:00"/>
    <x v="1"/>
    <s v="Domestic Customer 13"/>
    <s v="Domestic Customer 13"/>
    <n v="1"/>
    <x v="4"/>
    <x v="2"/>
    <n v="507"/>
    <n v="900"/>
    <s v="KGS"/>
    <n v="0"/>
    <n v="456300"/>
    <m/>
    <n v="456300"/>
    <n v="0.05"/>
    <n v="2.5000000000000001E-2"/>
    <n v="2.5000000000000001E-2"/>
    <n v="22815"/>
    <n v="0"/>
    <n v="0"/>
    <n v="22815"/>
    <n v="479115"/>
  </r>
  <r>
    <n v="16"/>
    <s v="1718/DGST/0013"/>
    <x v="4"/>
    <s v="Not Applicabe"/>
    <s v="Road"/>
    <s v="MH-EH-35-7789"/>
    <d v="2017-07-05T00:00:00"/>
    <x v="0"/>
    <s v="Domestic Customer 2"/>
    <s v="Domestic Customer 2"/>
    <n v="1"/>
    <x v="9"/>
    <x v="0"/>
    <n v="880"/>
    <n v="350"/>
    <s v="KGS"/>
    <n v="0"/>
    <n v="308000"/>
    <m/>
    <n v="308000"/>
    <n v="0.05"/>
    <n v="2.5000000000000001E-2"/>
    <n v="2.5000000000000001E-2"/>
    <n v="0"/>
    <n v="7700"/>
    <n v="7700"/>
    <n v="15400"/>
    <n v="323400"/>
  </r>
  <r>
    <n v="17"/>
    <s v="1718/DGST/0014"/>
    <x v="5"/>
    <s v="Not Applicabe"/>
    <s v="Road"/>
    <s v="MH-EU-33-5224"/>
    <d v="2017-07-06T00:00:00"/>
    <x v="0"/>
    <s v="Domestic Customer 10"/>
    <s v="Domestic Customer 10"/>
    <n v="1"/>
    <x v="10"/>
    <x v="1"/>
    <n v="268"/>
    <n v="350"/>
    <s v="KGS"/>
    <n v="0"/>
    <n v="93800"/>
    <m/>
    <n v="93800"/>
    <n v="0.05"/>
    <n v="2.5000000000000001E-2"/>
    <n v="2.5000000000000001E-2"/>
    <n v="0"/>
    <n v="2345"/>
    <n v="2345"/>
    <n v="4690"/>
    <n v="98490"/>
  </r>
  <r>
    <n v="18"/>
    <s v="1718/DGST/0015"/>
    <x v="5"/>
    <s v="Not Applicabe"/>
    <s v="Road"/>
    <s v="MH-EW-79-6011"/>
    <d v="2017-07-06T00:00:00"/>
    <x v="4"/>
    <s v="Domestic Customer 3"/>
    <s v="Domestic Customer 3"/>
    <n v="1"/>
    <x v="11"/>
    <x v="0"/>
    <n v="339"/>
    <n v="550"/>
    <s v="KGS"/>
    <n v="0"/>
    <n v="186450"/>
    <m/>
    <n v="186450"/>
    <n v="0.05"/>
    <n v="2.5000000000000001E-2"/>
    <n v="2.5000000000000001E-2"/>
    <n v="9323"/>
    <n v="0"/>
    <n v="0"/>
    <n v="9323"/>
    <n v="195773"/>
  </r>
  <r>
    <n v="19"/>
    <s v="1718/EGST/004"/>
    <x v="5"/>
    <s v="Not Applicabe"/>
    <s v="Road"/>
    <s v="MH-HN-43-1723"/>
    <d v="2017-07-06T00:00:00"/>
    <x v="2"/>
    <s v="Export Customer 5"/>
    <s v="Export Customer 5"/>
    <n v="1"/>
    <x v="12"/>
    <x v="1"/>
    <n v="885"/>
    <n v="850"/>
    <s v="KGS"/>
    <n v="0"/>
    <n v="752250"/>
    <m/>
    <n v="752250"/>
    <n v="0.05"/>
    <n v="2.5000000000000001E-2"/>
    <n v="2.5000000000000001E-2"/>
    <n v="37613"/>
    <n v="0"/>
    <n v="0"/>
    <n v="37613"/>
    <n v="789863"/>
  </r>
  <r>
    <n v="20"/>
    <s v="1718/DGST/0016"/>
    <x v="6"/>
    <s v="Not Applicabe"/>
    <s v="Road"/>
    <s v="MH-JE-51-9507"/>
    <d v="2017-07-07T00:00:00"/>
    <x v="4"/>
    <s v="Domestic Customer 11"/>
    <s v="Domestic Customer 11"/>
    <n v="1"/>
    <x v="3"/>
    <x v="0"/>
    <n v="794"/>
    <n v="800"/>
    <s v="KGS"/>
    <n v="0"/>
    <n v="635200"/>
    <m/>
    <n v="635200"/>
    <n v="0.05"/>
    <n v="2.5000000000000001E-2"/>
    <n v="2.5000000000000001E-2"/>
    <n v="31760"/>
    <n v="0"/>
    <n v="0"/>
    <n v="31760"/>
    <n v="666960"/>
  </r>
  <r>
    <n v="21"/>
    <s v="1718/DGST/0017"/>
    <x v="6"/>
    <s v="Not Applicabe"/>
    <s v="Road"/>
    <s v="MH-KF-54-4302"/>
    <d v="2017-07-07T00:00:00"/>
    <x v="3"/>
    <s v="Domestic Customer 14"/>
    <s v="Domestic Customer 14"/>
    <n v="1"/>
    <x v="13"/>
    <x v="0"/>
    <n v="314"/>
    <n v="650"/>
    <s v="KGS"/>
    <n v="0"/>
    <n v="204100"/>
    <m/>
    <n v="204100"/>
    <n v="0.05"/>
    <n v="2.5000000000000001E-2"/>
    <n v="2.5000000000000001E-2"/>
    <n v="10205"/>
    <n v="0"/>
    <n v="0"/>
    <n v="10205"/>
    <n v="214305"/>
  </r>
  <r>
    <n v="22"/>
    <s v="1718/EGST/005"/>
    <x v="6"/>
    <s v="Not Applicabe"/>
    <s v="Road"/>
    <s v="MH-KN-93-8743"/>
    <d v="2017-07-07T00:00:00"/>
    <x v="2"/>
    <s v="Export Customer 7"/>
    <s v="Export Customer 7"/>
    <n v="1"/>
    <x v="12"/>
    <x v="1"/>
    <n v="207"/>
    <n v="350"/>
    <s v="KGS"/>
    <n v="0"/>
    <n v="72450"/>
    <m/>
    <n v="72450"/>
    <n v="0.05"/>
    <n v="2.5000000000000001E-2"/>
    <n v="2.5000000000000001E-2"/>
    <n v="3623"/>
    <n v="0"/>
    <n v="0"/>
    <n v="3623"/>
    <n v="76073"/>
  </r>
  <r>
    <n v="23"/>
    <s v="1718/EGST/006"/>
    <x v="6"/>
    <s v="Not Applicabe"/>
    <s v="Road"/>
    <s v="MH-LA-81-2849"/>
    <d v="2017-07-07T00:00:00"/>
    <x v="2"/>
    <s v="Export Customer 2"/>
    <s v="Export Customer 2"/>
    <n v="1"/>
    <x v="14"/>
    <x v="3"/>
    <n v="254"/>
    <n v="950"/>
    <s v="KGS"/>
    <n v="0"/>
    <n v="241300"/>
    <m/>
    <n v="241300"/>
    <n v="0.05"/>
    <n v="2.5000000000000001E-2"/>
    <n v="2.5000000000000001E-2"/>
    <n v="12065"/>
    <n v="0"/>
    <n v="0"/>
    <n v="12065"/>
    <n v="253365"/>
  </r>
  <r>
    <n v="24"/>
    <s v="1718/EGST/007"/>
    <x v="6"/>
    <s v="Not Applicabe"/>
    <s v="Road"/>
    <s v="MH-LC-16-9751"/>
    <d v="2017-07-07T00:00:00"/>
    <x v="2"/>
    <s v="Export Customer 8"/>
    <s v="Export Customer 8"/>
    <n v="1"/>
    <x v="8"/>
    <x v="3"/>
    <n v="554"/>
    <n v="200"/>
    <s v="KGS"/>
    <n v="0"/>
    <n v="110800"/>
    <m/>
    <n v="110800"/>
    <n v="0.05"/>
    <n v="2.5000000000000001E-2"/>
    <n v="2.5000000000000001E-2"/>
    <n v="5540"/>
    <n v="0"/>
    <n v="0"/>
    <n v="5540"/>
    <n v="116340"/>
  </r>
  <r>
    <n v="25"/>
    <s v="1718/EGST/008"/>
    <x v="6"/>
    <s v="Not Applicabe"/>
    <s v="Road"/>
    <s v="MH-LD-29-7897"/>
    <d v="2017-07-07T00:00:00"/>
    <x v="2"/>
    <s v="Export Customer 1"/>
    <s v="Export Customer 1"/>
    <n v="1"/>
    <x v="12"/>
    <x v="1"/>
    <n v="712"/>
    <n v="300"/>
    <s v="KGS"/>
    <n v="0"/>
    <n v="213600"/>
    <m/>
    <n v="213600"/>
    <n v="0.05"/>
    <n v="2.5000000000000001E-2"/>
    <n v="2.5000000000000001E-2"/>
    <n v="10680"/>
    <n v="0"/>
    <n v="0"/>
    <n v="10680"/>
    <n v="224280"/>
  </r>
  <r>
    <n v="26"/>
    <s v="1718/EGST/009"/>
    <x v="6"/>
    <s v="Not Applicabe"/>
    <s v="Road"/>
    <s v="MH-LU-58-4261"/>
    <d v="2017-07-07T00:00:00"/>
    <x v="2"/>
    <s v="Export Customer 7"/>
    <s v="Export Customer 7"/>
    <n v="1"/>
    <x v="15"/>
    <x v="3"/>
    <n v="751"/>
    <n v="300"/>
    <s v="KGS"/>
    <n v="0"/>
    <n v="225300"/>
    <m/>
    <n v="225300"/>
    <n v="0.05"/>
    <n v="2.5000000000000001E-2"/>
    <n v="2.5000000000000001E-2"/>
    <n v="11265"/>
    <n v="0"/>
    <n v="0"/>
    <n v="11265"/>
    <n v="236565"/>
  </r>
  <r>
    <n v="27"/>
    <s v="1718/DGST/0018"/>
    <x v="7"/>
    <s v="Not Applicabe"/>
    <s v="Road"/>
    <s v="MH-MD-35-4139"/>
    <d v="2017-07-08T00:00:00"/>
    <x v="0"/>
    <s v="Domestic Customer 10"/>
    <s v="Domestic Customer 10"/>
    <n v="1"/>
    <x v="16"/>
    <x v="0"/>
    <n v="931"/>
    <n v="300"/>
    <s v="KGS"/>
    <n v="0"/>
    <n v="279300"/>
    <m/>
    <n v="279300"/>
    <n v="0.05"/>
    <n v="2.5000000000000001E-2"/>
    <n v="2.5000000000000001E-2"/>
    <n v="0"/>
    <n v="6983"/>
    <n v="6983"/>
    <n v="13966"/>
    <n v="293266"/>
  </r>
  <r>
    <n v="28"/>
    <s v="1718/DGST/0019"/>
    <x v="7"/>
    <s v="Not Applicabe"/>
    <s v="Road"/>
    <s v="MH-ME-21-2700"/>
    <d v="2017-07-08T00:00:00"/>
    <x v="0"/>
    <s v="Domestic Customer 10"/>
    <s v="Domestic Customer 10"/>
    <n v="1"/>
    <x v="17"/>
    <x v="3"/>
    <n v="426"/>
    <n v="800"/>
    <s v="KGS"/>
    <n v="0"/>
    <n v="340800"/>
    <m/>
    <n v="340800"/>
    <n v="0.05"/>
    <n v="2.5000000000000001E-2"/>
    <n v="2.5000000000000001E-2"/>
    <n v="0"/>
    <n v="8520"/>
    <n v="8520"/>
    <n v="17040"/>
    <n v="357840"/>
  </r>
  <r>
    <n v="29"/>
    <s v="1718/DGST/0020"/>
    <x v="7"/>
    <s v="Not Applicabe"/>
    <s v="Road"/>
    <s v="MH-MF-57-5873"/>
    <d v="2017-07-08T00:00:00"/>
    <x v="1"/>
    <s v="Domestic Customer 13"/>
    <s v="Domestic Customer 13"/>
    <n v="1"/>
    <x v="18"/>
    <x v="4"/>
    <n v="975"/>
    <n v="450"/>
    <s v="KGS"/>
    <n v="0"/>
    <n v="438750"/>
    <m/>
    <n v="438750"/>
    <n v="0.05"/>
    <n v="2.5000000000000001E-2"/>
    <n v="2.5000000000000001E-2"/>
    <n v="21938"/>
    <n v="0"/>
    <n v="0"/>
    <n v="21938"/>
    <n v="460688"/>
  </r>
  <r>
    <n v="30"/>
    <s v="1718/DGST/0021"/>
    <x v="8"/>
    <s v="Not Applicabe"/>
    <s v="Road"/>
    <s v="MH-ML-86-4887"/>
    <d v="2017-07-11T00:00:00"/>
    <x v="3"/>
    <s v="Domestic Customer 14"/>
    <s v="Domestic Customer 14"/>
    <n v="1"/>
    <x v="16"/>
    <x v="0"/>
    <n v="883"/>
    <n v="400"/>
    <s v="KGS"/>
    <n v="0"/>
    <n v="353200"/>
    <m/>
    <n v="353200"/>
    <n v="0.05"/>
    <n v="2.5000000000000001E-2"/>
    <n v="2.5000000000000001E-2"/>
    <n v="17660"/>
    <n v="0"/>
    <n v="0"/>
    <n v="17660"/>
    <n v="370860"/>
  </r>
  <r>
    <n v="31"/>
    <s v="1718/EGST/010"/>
    <x v="8"/>
    <s v="Not Applicabe"/>
    <s v="Road"/>
    <s v="MH-MM-15-9100"/>
    <d v="2017-07-11T00:00:00"/>
    <x v="2"/>
    <s v="Export Customer 6"/>
    <s v="Export Customer 6"/>
    <n v="1"/>
    <x v="19"/>
    <x v="1"/>
    <n v="403"/>
    <n v="400"/>
    <s v="KGS"/>
    <n v="0"/>
    <n v="161200"/>
    <m/>
    <n v="161200"/>
    <n v="0.05"/>
    <n v="2.5000000000000001E-2"/>
    <n v="2.5000000000000001E-2"/>
    <n v="8060"/>
    <n v="0"/>
    <n v="0"/>
    <n v="8060"/>
    <n v="169260"/>
  </r>
  <r>
    <n v="32"/>
    <s v="1718/DGST/0022"/>
    <x v="9"/>
    <s v="Not Applicabe"/>
    <s v="Road"/>
    <s v="MH-NN-66-2933"/>
    <d v="2017-07-13T00:00:00"/>
    <x v="1"/>
    <s v="Domestic Customer 13"/>
    <s v="Domestic Customer 13"/>
    <n v="1"/>
    <x v="7"/>
    <x v="1"/>
    <n v="961"/>
    <n v="700"/>
    <s v="KGS"/>
    <n v="0"/>
    <n v="672700"/>
    <m/>
    <n v="672700"/>
    <n v="0.05"/>
    <n v="2.5000000000000001E-2"/>
    <n v="2.5000000000000001E-2"/>
    <n v="33635"/>
    <n v="0"/>
    <n v="0"/>
    <n v="33635"/>
    <n v="706335"/>
  </r>
  <r>
    <n v="33"/>
    <s v="1718/DGST/0023"/>
    <x v="9"/>
    <s v="Not Applicabe"/>
    <s v="Road"/>
    <s v="MH-QK-88-4606"/>
    <d v="2017-07-13T00:00:00"/>
    <x v="3"/>
    <s v="Domestic Customer 14"/>
    <s v="Domestic Customer 14"/>
    <n v="1"/>
    <x v="20"/>
    <x v="3"/>
    <n v="434"/>
    <n v="200"/>
    <s v="KGS"/>
    <n v="0"/>
    <n v="86800"/>
    <m/>
    <n v="86800"/>
    <n v="0.05"/>
    <n v="2.5000000000000001E-2"/>
    <n v="2.5000000000000001E-2"/>
    <n v="4340"/>
    <n v="0"/>
    <n v="0"/>
    <n v="4340"/>
    <n v="91140"/>
  </r>
  <r>
    <n v="34"/>
    <s v="1718/DGST/0024"/>
    <x v="9"/>
    <s v="Not Applicabe"/>
    <s v="Road"/>
    <s v="MH-QU-96-9214"/>
    <d v="2017-07-13T00:00:00"/>
    <x v="0"/>
    <s v="Domestic Customer 10"/>
    <s v="Domestic Customer 10"/>
    <n v="1"/>
    <x v="18"/>
    <x v="4"/>
    <n v="555"/>
    <n v="250"/>
    <s v="KGS"/>
    <n v="0"/>
    <n v="138750"/>
    <m/>
    <n v="138750"/>
    <n v="0.05"/>
    <n v="2.5000000000000001E-2"/>
    <n v="2.5000000000000001E-2"/>
    <n v="0"/>
    <n v="3469"/>
    <n v="3469"/>
    <n v="6938"/>
    <n v="145688"/>
  </r>
  <r>
    <n v="35"/>
    <s v="1718/DGST/0025"/>
    <x v="10"/>
    <s v="Not Applicabe"/>
    <s v="Road"/>
    <s v="MH-UH-81-6292"/>
    <d v="2017-07-14T00:00:00"/>
    <x v="0"/>
    <s v="Domestic Customer 10"/>
    <s v="Domestic Customer 10"/>
    <n v="1"/>
    <x v="16"/>
    <x v="0"/>
    <n v="715"/>
    <n v="400"/>
    <s v="KGS"/>
    <n v="0"/>
    <n v="286000"/>
    <m/>
    <n v="286000"/>
    <n v="0.05"/>
    <n v="2.5000000000000001E-2"/>
    <n v="2.5000000000000001E-2"/>
    <n v="0"/>
    <n v="7150"/>
    <n v="7150"/>
    <n v="14300"/>
    <n v="300300"/>
  </r>
  <r>
    <n v="36"/>
    <s v="1718/DGST/0026"/>
    <x v="10"/>
    <s v="Not Applicabe"/>
    <s v="Road"/>
    <s v="MH-UL-31-9870"/>
    <d v="2017-07-14T00:00:00"/>
    <x v="0"/>
    <s v="Domestic Customer 2"/>
    <s v="Domestic Customer 2"/>
    <n v="1"/>
    <x v="21"/>
    <x v="4"/>
    <n v="521"/>
    <n v="850"/>
    <s v="KGS"/>
    <n v="0"/>
    <n v="442850"/>
    <m/>
    <n v="442850"/>
    <n v="0.05"/>
    <n v="2.5000000000000001E-2"/>
    <n v="2.5000000000000001E-2"/>
    <n v="0"/>
    <n v="11071"/>
    <n v="11071"/>
    <n v="22142"/>
    <n v="464992"/>
  </r>
  <r>
    <n v="37"/>
    <s v="1718/EGST/011"/>
    <x v="10"/>
    <s v="Not Applicabe"/>
    <s v="Road"/>
    <s v="MH-UN-71-1940"/>
    <d v="2017-07-14T00:00:00"/>
    <x v="2"/>
    <s v="Export Customer 6"/>
    <s v="Export Customer 6"/>
    <n v="1"/>
    <x v="22"/>
    <x v="2"/>
    <n v="349"/>
    <n v="350"/>
    <s v="KGS"/>
    <n v="0"/>
    <n v="122150"/>
    <m/>
    <n v="122150"/>
    <n v="0.05"/>
    <n v="2.5000000000000001E-2"/>
    <n v="2.5000000000000001E-2"/>
    <n v="6108"/>
    <n v="0"/>
    <n v="0"/>
    <n v="6108"/>
    <n v="128258"/>
  </r>
  <r>
    <n v="38"/>
    <s v="1718/EGST/012"/>
    <x v="10"/>
    <s v="Not Applicabe"/>
    <s v="Road"/>
    <s v="MH-UU-21-3806"/>
    <d v="2017-07-14T00:00:00"/>
    <x v="2"/>
    <s v="Export Customer 13"/>
    <s v="Export Customer 13"/>
    <n v="1"/>
    <x v="21"/>
    <x v="4"/>
    <n v="872"/>
    <n v="950"/>
    <s v="KGS"/>
    <n v="0"/>
    <n v="828400"/>
    <m/>
    <n v="828400"/>
    <n v="0.05"/>
    <n v="2.5000000000000001E-2"/>
    <n v="2.5000000000000001E-2"/>
    <n v="41420"/>
    <n v="0"/>
    <n v="0"/>
    <n v="41420"/>
    <n v="869820"/>
  </r>
  <r>
    <n v="39"/>
    <s v="1718/DGST/0027"/>
    <x v="11"/>
    <s v="Not Applicabe"/>
    <s v="Road"/>
    <s v="MH-WJ-27-2218"/>
    <d v="2017-07-15T00:00:00"/>
    <x v="0"/>
    <s v="Domestic Customer 5"/>
    <s v="Domestic Customer 5"/>
    <n v="1"/>
    <x v="9"/>
    <x v="0"/>
    <n v="490"/>
    <n v="250"/>
    <s v="KGS"/>
    <n v="0"/>
    <n v="122500"/>
    <m/>
    <n v="122500"/>
    <n v="0.05"/>
    <n v="2.5000000000000001E-2"/>
    <n v="2.5000000000000001E-2"/>
    <n v="0"/>
    <n v="3063"/>
    <n v="3063"/>
    <n v="6126"/>
    <n v="128626"/>
  </r>
  <r>
    <n v="40"/>
    <s v="1718/DGST/0028"/>
    <x v="11"/>
    <s v="Not Applicabe"/>
    <s v="Road"/>
    <s v="MH-YQ-39-9900"/>
    <d v="2017-07-15T00:00:00"/>
    <x v="5"/>
    <s v="Domestic Customer 6"/>
    <s v="Domestic Customer 6"/>
    <n v="1"/>
    <x v="23"/>
    <x v="4"/>
    <n v="310"/>
    <n v="600"/>
    <s v="KGS"/>
    <n v="0"/>
    <n v="186000"/>
    <m/>
    <n v="186000"/>
    <n v="0.05"/>
    <n v="2.5000000000000001E-2"/>
    <n v="2.5000000000000001E-2"/>
    <n v="9300"/>
    <n v="0"/>
    <n v="0"/>
    <n v="9300"/>
    <n v="195300"/>
  </r>
  <r>
    <n v="41"/>
    <s v="1718/DGST/0029"/>
    <x v="11"/>
    <s v="Not Applicabe"/>
    <s v="Road"/>
    <s v="MH-YY-86-1193"/>
    <d v="2017-07-15T00:00:00"/>
    <x v="4"/>
    <s v="Domestic Customer 3"/>
    <s v="Domestic Customer 3"/>
    <n v="1"/>
    <x v="17"/>
    <x v="3"/>
    <n v="343"/>
    <n v="550"/>
    <s v="KGS"/>
    <n v="0"/>
    <n v="188650"/>
    <m/>
    <n v="188650"/>
    <n v="0.05"/>
    <n v="2.5000000000000001E-2"/>
    <n v="2.5000000000000001E-2"/>
    <n v="9433"/>
    <n v="0"/>
    <n v="0"/>
    <n v="9433"/>
    <n v="198083"/>
  </r>
  <r>
    <n v="42"/>
    <s v="1718/DGST/0030"/>
    <x v="11"/>
    <s v="Not Applicabe"/>
    <s v="Road"/>
    <s v="MH-XV-22-3083"/>
    <d v="2017-07-15T00:00:00"/>
    <x v="0"/>
    <s v="Domestic Customer 1"/>
    <s v="Domestic Customer 1"/>
    <n v="1"/>
    <x v="24"/>
    <x v="2"/>
    <n v="920"/>
    <n v="500"/>
    <s v="KGS"/>
    <n v="0"/>
    <n v="460000"/>
    <m/>
    <n v="460000"/>
    <n v="0.05"/>
    <n v="2.5000000000000001E-2"/>
    <n v="2.5000000000000001E-2"/>
    <n v="0"/>
    <n v="11500"/>
    <n v="11500"/>
    <n v="23000"/>
    <n v="483000"/>
  </r>
  <r>
    <n v="43"/>
    <s v="1718/DGST/0031"/>
    <x v="12"/>
    <s v="Not Applicabe"/>
    <s v="Road"/>
    <s v="MH-AK-54-7132"/>
    <d v="2017-07-16T00:00:00"/>
    <x v="0"/>
    <s v="Domestic Customer 9"/>
    <s v="Domestic Customer 9"/>
    <n v="1"/>
    <x v="25"/>
    <x v="1"/>
    <n v="389"/>
    <n v="100"/>
    <s v="KGS"/>
    <n v="0"/>
    <n v="38900"/>
    <m/>
    <n v="38900"/>
    <n v="0.05"/>
    <n v="2.5000000000000001E-2"/>
    <n v="2.5000000000000001E-2"/>
    <n v="0"/>
    <n v="973"/>
    <n v="973"/>
    <n v="1946"/>
    <n v="40846"/>
  </r>
  <r>
    <n v="44"/>
    <s v="1718/DGST/0032"/>
    <x v="12"/>
    <s v="Not Applicabe"/>
    <s v="Road"/>
    <s v="MH-AM-48-7214"/>
    <d v="2017-07-16T00:00:00"/>
    <x v="0"/>
    <s v="Domestic Customer 7"/>
    <s v="Domestic Customer 7"/>
    <n v="1"/>
    <x v="25"/>
    <x v="1"/>
    <n v="906"/>
    <n v="800"/>
    <s v="KGS"/>
    <n v="0"/>
    <n v="724800"/>
    <m/>
    <n v="724800"/>
    <n v="0.05"/>
    <n v="2.5000000000000001E-2"/>
    <n v="2.5000000000000001E-2"/>
    <n v="0"/>
    <n v="18120"/>
    <n v="18120"/>
    <n v="36240"/>
    <n v="761040"/>
  </r>
  <r>
    <n v="45"/>
    <s v="1718/DGST/0033"/>
    <x v="12"/>
    <s v="Not Applicabe"/>
    <s v="Road"/>
    <s v="MH-AT-55-6449"/>
    <d v="2017-07-16T00:00:00"/>
    <x v="1"/>
    <s v="Domestic Customer 12"/>
    <s v="Domestic Customer 12"/>
    <n v="1"/>
    <x v="26"/>
    <x v="3"/>
    <n v="183"/>
    <n v="350"/>
    <s v="KGS"/>
    <n v="0"/>
    <n v="64050"/>
    <m/>
    <n v="64050"/>
    <n v="0.05"/>
    <n v="2.5000000000000001E-2"/>
    <n v="2.5000000000000001E-2"/>
    <n v="3203"/>
    <n v="0"/>
    <n v="0"/>
    <n v="3203"/>
    <n v="67253"/>
  </r>
  <r>
    <n v="46"/>
    <s v="1718/DGST/0034"/>
    <x v="13"/>
    <s v="Not Applicabe"/>
    <s v="Road"/>
    <s v="MH-AU-22-8283"/>
    <d v="2017-07-17T00:00:00"/>
    <x v="0"/>
    <s v="Domestic Customer 10"/>
    <s v="Domestic Customer 10"/>
    <n v="1"/>
    <x v="27"/>
    <x v="2"/>
    <n v="467"/>
    <n v="350"/>
    <s v="KGS"/>
    <n v="0"/>
    <n v="163450"/>
    <m/>
    <n v="163450"/>
    <n v="0.05"/>
    <n v="2.5000000000000001E-2"/>
    <n v="2.5000000000000001E-2"/>
    <n v="0"/>
    <n v="4086"/>
    <n v="4086"/>
    <n v="8172"/>
    <n v="171622"/>
  </r>
  <r>
    <n v="47"/>
    <s v="1718/DGST/0035"/>
    <x v="13"/>
    <s v="Not Applicabe"/>
    <s v="Road"/>
    <s v="MH-AV-41-5397"/>
    <d v="2017-07-17T00:00:00"/>
    <x v="0"/>
    <s v="Domestic Customer 5"/>
    <s v="Domestic Customer 5"/>
    <n v="1"/>
    <x v="5"/>
    <x v="0"/>
    <n v="391"/>
    <n v="800"/>
    <s v="KGS"/>
    <n v="0"/>
    <n v="312800"/>
    <m/>
    <n v="312800"/>
    <n v="0.05"/>
    <n v="2.5000000000000001E-2"/>
    <n v="2.5000000000000001E-2"/>
    <n v="0"/>
    <n v="7820"/>
    <n v="7820"/>
    <n v="15640"/>
    <n v="328440"/>
  </r>
  <r>
    <n v="48"/>
    <s v="1718/DGST/0036"/>
    <x v="13"/>
    <s v="Not Applicabe"/>
    <s v="Road"/>
    <s v="MH-BB-82-3395"/>
    <d v="2017-07-17T00:00:00"/>
    <x v="1"/>
    <s v="Domestic Customer 13"/>
    <s v="Domestic Customer 13"/>
    <n v="1"/>
    <x v="28"/>
    <x v="0"/>
    <n v="695"/>
    <n v="100"/>
    <s v="KGS"/>
    <n v="0"/>
    <n v="69500"/>
    <m/>
    <n v="69500"/>
    <n v="0.05"/>
    <n v="2.5000000000000001E-2"/>
    <n v="2.5000000000000001E-2"/>
    <n v="3475"/>
    <n v="0"/>
    <n v="0"/>
    <n v="3475"/>
    <n v="72975"/>
  </r>
  <r>
    <n v="49"/>
    <s v="1718/DGST/0037"/>
    <x v="13"/>
    <s v="Not Applicabe"/>
    <s v="Road"/>
    <s v="MH-BN-30-5947"/>
    <d v="2017-07-17T00:00:00"/>
    <x v="4"/>
    <s v="Domestic Customer 3"/>
    <s v="Domestic Customer 3"/>
    <n v="1"/>
    <x v="29"/>
    <x v="0"/>
    <n v="948"/>
    <n v="500"/>
    <s v="KGS"/>
    <n v="0"/>
    <n v="474000"/>
    <m/>
    <n v="474000"/>
    <n v="0.05"/>
    <n v="2.5000000000000001E-2"/>
    <n v="2.5000000000000001E-2"/>
    <n v="23700"/>
    <n v="0"/>
    <n v="0"/>
    <n v="23700"/>
    <n v="497700"/>
  </r>
  <r>
    <n v="50"/>
    <s v="1718/EGST/013"/>
    <x v="13"/>
    <s v="Not Applicabe"/>
    <s v="Road"/>
    <s v="MH-BU-21-1798"/>
    <d v="2017-07-17T00:00:00"/>
    <x v="2"/>
    <s v="Export Customer 9"/>
    <s v="Export Customer 9"/>
    <n v="1"/>
    <x v="12"/>
    <x v="1"/>
    <n v="153"/>
    <n v="350"/>
    <s v="KGS"/>
    <n v="0"/>
    <n v="53550"/>
    <m/>
    <n v="53550"/>
    <n v="0.05"/>
    <n v="2.5000000000000001E-2"/>
    <n v="2.5000000000000001E-2"/>
    <n v="2678"/>
    <n v="0"/>
    <n v="0"/>
    <n v="2678"/>
    <n v="56228"/>
  </r>
  <r>
    <n v="51"/>
    <s v="1718/DGST/0038"/>
    <x v="14"/>
    <s v="Not Applicabe"/>
    <s v="Road"/>
    <s v="MH-CM-69-9050"/>
    <d v="2017-07-18T00:00:00"/>
    <x v="0"/>
    <s v="Domestic Customer 10"/>
    <s v="Domestic Customer 10"/>
    <n v="1"/>
    <x v="11"/>
    <x v="0"/>
    <n v="441"/>
    <n v="850"/>
    <s v="KGS"/>
    <n v="0"/>
    <n v="374850"/>
    <m/>
    <n v="374850"/>
    <n v="0.05"/>
    <n v="2.5000000000000001E-2"/>
    <n v="2.5000000000000001E-2"/>
    <n v="0"/>
    <n v="9371"/>
    <n v="9371"/>
    <n v="18742"/>
    <n v="393592"/>
  </r>
  <r>
    <n v="52"/>
    <s v="1718/DGST/0039"/>
    <x v="14"/>
    <s v="Not Applicabe"/>
    <s v="Road"/>
    <s v="MH-CN-53-2769"/>
    <d v="2017-07-18T00:00:00"/>
    <x v="0"/>
    <s v="Domestic Customer 10"/>
    <s v="Domestic Customer 10"/>
    <n v="1"/>
    <x v="29"/>
    <x v="0"/>
    <n v="248"/>
    <n v="250"/>
    <s v="KGS"/>
    <n v="0"/>
    <n v="62000"/>
    <m/>
    <n v="62000"/>
    <n v="0.05"/>
    <n v="2.5000000000000001E-2"/>
    <n v="2.5000000000000001E-2"/>
    <n v="0"/>
    <n v="1550"/>
    <n v="1550"/>
    <n v="3100"/>
    <n v="65100"/>
  </r>
  <r>
    <n v="53"/>
    <s v="1718/DGST/0040"/>
    <x v="14"/>
    <s v="Not Applicabe"/>
    <s v="Road"/>
    <s v="MH-CU-15-7023"/>
    <d v="2017-07-18T00:00:00"/>
    <x v="0"/>
    <s v="Domestic Customer 7"/>
    <s v="Domestic Customer 7"/>
    <n v="1"/>
    <x v="27"/>
    <x v="2"/>
    <n v="887"/>
    <n v="400"/>
    <s v="KGS"/>
    <n v="0"/>
    <n v="354800"/>
    <m/>
    <n v="354800"/>
    <n v="0.05"/>
    <n v="2.5000000000000001E-2"/>
    <n v="2.5000000000000001E-2"/>
    <n v="0"/>
    <n v="8870"/>
    <n v="8870"/>
    <n v="17740"/>
    <n v="372540"/>
  </r>
  <r>
    <n v="54"/>
    <s v="1718/DGST/0041"/>
    <x v="14"/>
    <s v="Not Applicabe"/>
    <s v="Road"/>
    <s v="MH-EA-77-9579"/>
    <d v="2017-07-18T00:00:00"/>
    <x v="0"/>
    <s v="Domestic Customer 9"/>
    <s v="Domestic Customer 9"/>
    <n v="1"/>
    <x v="6"/>
    <x v="2"/>
    <n v="701"/>
    <n v="850"/>
    <s v="KGS"/>
    <n v="0"/>
    <n v="595850"/>
    <m/>
    <n v="595850"/>
    <n v="0.05"/>
    <n v="2.5000000000000001E-2"/>
    <n v="2.5000000000000001E-2"/>
    <n v="0"/>
    <n v="14896"/>
    <n v="14896"/>
    <n v="29792"/>
    <n v="625642"/>
  </r>
  <r>
    <n v="55"/>
    <s v="1718/DGST/0042"/>
    <x v="14"/>
    <s v="Not Applicabe"/>
    <s v="Road"/>
    <s v="MH-EK-57-7831"/>
    <d v="2017-07-18T00:00:00"/>
    <x v="0"/>
    <s v="Domestic Customer 7"/>
    <s v="Domestic Customer 7"/>
    <n v="1"/>
    <x v="26"/>
    <x v="3"/>
    <n v="423"/>
    <n v="600"/>
    <s v="KGS"/>
    <n v="0"/>
    <n v="253800"/>
    <m/>
    <n v="253800"/>
    <n v="0.05"/>
    <n v="2.5000000000000001E-2"/>
    <n v="2.5000000000000001E-2"/>
    <n v="0"/>
    <n v="6345"/>
    <n v="6345"/>
    <n v="12690"/>
    <n v="266490"/>
  </r>
  <r>
    <n v="56"/>
    <s v="1718/EGST/014"/>
    <x v="14"/>
    <s v="Not Applicabe"/>
    <s v="Road"/>
    <s v="MH-EW-89-6644"/>
    <d v="2017-07-18T00:00:00"/>
    <x v="2"/>
    <s v="Export Customer 5"/>
    <s v="Export Customer 5"/>
    <n v="1"/>
    <x v="30"/>
    <x v="2"/>
    <n v="285"/>
    <n v="150"/>
    <s v="KGS"/>
    <n v="0"/>
    <n v="42750"/>
    <m/>
    <n v="42750"/>
    <n v="0.05"/>
    <n v="2.5000000000000001E-2"/>
    <n v="2.5000000000000001E-2"/>
    <n v="2138"/>
    <n v="0"/>
    <n v="0"/>
    <n v="2138"/>
    <n v="44888"/>
  </r>
  <r>
    <n v="57"/>
    <s v="1718/DGST/0043"/>
    <x v="15"/>
    <s v="Not Applicabe"/>
    <s v="Road"/>
    <s v="MH-FB-61-8320"/>
    <d v="2017-07-19T00:00:00"/>
    <x v="0"/>
    <s v="Domestic Customer 7"/>
    <s v="Domestic Customer 7"/>
    <n v="1"/>
    <x v="31"/>
    <x v="3"/>
    <n v="580"/>
    <n v="700"/>
    <s v="KGS"/>
    <n v="0"/>
    <n v="406000"/>
    <m/>
    <n v="406000"/>
    <n v="0.05"/>
    <n v="2.5000000000000001E-2"/>
    <n v="2.5000000000000001E-2"/>
    <n v="0"/>
    <n v="10150"/>
    <n v="10150"/>
    <n v="20300"/>
    <n v="426300"/>
  </r>
  <r>
    <n v="58"/>
    <s v="1718/DGST/0044"/>
    <x v="15"/>
    <s v="Not Applicabe"/>
    <s v="Road"/>
    <s v="MH-FD-20-1011"/>
    <d v="2017-07-19T00:00:00"/>
    <x v="4"/>
    <s v="Domestic Customer 3"/>
    <s v="Domestic Customer 3"/>
    <n v="1"/>
    <x v="32"/>
    <x v="1"/>
    <n v="440"/>
    <n v="200"/>
    <s v="KGS"/>
    <n v="0"/>
    <n v="88000"/>
    <m/>
    <n v="88000"/>
    <n v="0.05"/>
    <n v="2.5000000000000001E-2"/>
    <n v="2.5000000000000001E-2"/>
    <n v="4400"/>
    <n v="0"/>
    <n v="0"/>
    <n v="4400"/>
    <n v="92400"/>
  </r>
  <r>
    <n v="59"/>
    <s v="1718/DGST/0045"/>
    <x v="15"/>
    <s v="Not Applicabe"/>
    <s v="Road"/>
    <s v="MH-FH-42-6037"/>
    <d v="2017-07-19T00:00:00"/>
    <x v="5"/>
    <s v="Domestic Customer 6"/>
    <s v="Domestic Customer 6"/>
    <n v="1"/>
    <x v="33"/>
    <x v="3"/>
    <n v="447"/>
    <n v="800"/>
    <s v="KGS"/>
    <n v="0"/>
    <n v="357600"/>
    <m/>
    <n v="357600"/>
    <n v="0.05"/>
    <n v="2.5000000000000001E-2"/>
    <n v="2.5000000000000001E-2"/>
    <n v="17880"/>
    <n v="0"/>
    <n v="0"/>
    <n v="17880"/>
    <n v="375480"/>
  </r>
  <r>
    <n v="60"/>
    <s v="1718/DGST/0046"/>
    <x v="15"/>
    <s v="Not Applicabe"/>
    <s v="Road"/>
    <s v="MH-FU-27-8129"/>
    <d v="2017-07-19T00:00:00"/>
    <x v="0"/>
    <s v="Domestic Customer 1"/>
    <s v="Domestic Customer 1"/>
    <n v="1"/>
    <x v="34"/>
    <x v="2"/>
    <n v="686"/>
    <n v="800"/>
    <s v="KGS"/>
    <n v="0"/>
    <n v="548800"/>
    <m/>
    <n v="548800"/>
    <n v="0.05"/>
    <n v="2.5000000000000001E-2"/>
    <n v="2.5000000000000001E-2"/>
    <n v="0"/>
    <n v="13720"/>
    <n v="13720"/>
    <n v="27440"/>
    <n v="576240"/>
  </r>
  <r>
    <n v="61"/>
    <s v="1718/EGST/015"/>
    <x v="15"/>
    <s v="Not Applicabe"/>
    <s v="Road"/>
    <s v="MH-HE-89-2759"/>
    <d v="2017-07-19T00:00:00"/>
    <x v="2"/>
    <s v="Export Customer 2"/>
    <s v="Export Customer 2"/>
    <n v="1"/>
    <x v="22"/>
    <x v="2"/>
    <n v="177"/>
    <n v="800"/>
    <s v="KGS"/>
    <n v="0"/>
    <n v="141600"/>
    <m/>
    <n v="141600"/>
    <n v="0.05"/>
    <n v="2.5000000000000001E-2"/>
    <n v="2.5000000000000001E-2"/>
    <n v="7080"/>
    <n v="0"/>
    <n v="0"/>
    <n v="7080"/>
    <n v="148680"/>
  </r>
  <r>
    <n v="62"/>
    <s v="1718/DGST/0047"/>
    <x v="16"/>
    <s v="Not Applicabe"/>
    <s v="Road"/>
    <s v="MH-HM-81-8500"/>
    <d v="2017-07-20T00:00:00"/>
    <x v="5"/>
    <s v="Domestic Customer 6"/>
    <s v="Domestic Customer 6"/>
    <n v="1"/>
    <x v="21"/>
    <x v="4"/>
    <n v="507"/>
    <n v="250"/>
    <s v="KGS"/>
    <n v="0"/>
    <n v="126750"/>
    <m/>
    <n v="126750"/>
    <n v="0.05"/>
    <n v="2.5000000000000001E-2"/>
    <n v="2.5000000000000001E-2"/>
    <n v="6338"/>
    <n v="0"/>
    <n v="0"/>
    <n v="6338"/>
    <n v="133088"/>
  </r>
  <r>
    <n v="63"/>
    <s v="1718/DGST/0048"/>
    <x v="16"/>
    <s v="Not Applicabe"/>
    <s v="Road"/>
    <s v="MH-HX-79-5167"/>
    <d v="2017-07-20T00:00:00"/>
    <x v="0"/>
    <s v="Domestic Customer 10"/>
    <s v="Domestic Customer 10"/>
    <n v="1"/>
    <x v="10"/>
    <x v="1"/>
    <n v="306"/>
    <n v="850"/>
    <s v="KGS"/>
    <n v="0"/>
    <n v="260100"/>
    <m/>
    <n v="260100"/>
    <n v="0.05"/>
    <n v="2.5000000000000001E-2"/>
    <n v="2.5000000000000001E-2"/>
    <n v="0"/>
    <n v="6503"/>
    <n v="6503"/>
    <n v="13006"/>
    <n v="273106"/>
  </r>
  <r>
    <n v="64"/>
    <s v="1718/DGST/0049"/>
    <x v="16"/>
    <s v="Not Applicabe"/>
    <s v="Road"/>
    <s v="MH-JA-80-1602"/>
    <d v="2017-07-20T00:00:00"/>
    <x v="0"/>
    <s v="Domestic Customer 1"/>
    <s v="Domestic Customer 1"/>
    <n v="1"/>
    <x v="5"/>
    <x v="0"/>
    <n v="508"/>
    <n v="600"/>
    <s v="KGS"/>
    <n v="0"/>
    <n v="304800"/>
    <m/>
    <n v="304800"/>
    <n v="0.05"/>
    <n v="2.5000000000000001E-2"/>
    <n v="2.5000000000000001E-2"/>
    <n v="0"/>
    <n v="7620"/>
    <n v="7620"/>
    <n v="15240"/>
    <n v="320040"/>
  </r>
  <r>
    <n v="65"/>
    <s v="1718/EGST/016"/>
    <x v="16"/>
    <s v="Not Applicabe"/>
    <s v="Road"/>
    <s v="MH-JC-11-7936"/>
    <d v="2017-07-20T00:00:00"/>
    <x v="2"/>
    <s v="Export Customer 2"/>
    <s v="Export Customer 2"/>
    <n v="1"/>
    <x v="35"/>
    <x v="3"/>
    <n v="842"/>
    <n v="500"/>
    <s v="KGS"/>
    <n v="0"/>
    <n v="421000"/>
    <m/>
    <n v="421000"/>
    <n v="0.05"/>
    <n v="2.5000000000000001E-2"/>
    <n v="2.5000000000000001E-2"/>
    <n v="21050"/>
    <n v="0"/>
    <n v="0"/>
    <n v="21050"/>
    <n v="442050"/>
  </r>
  <r>
    <n v="66"/>
    <s v="1718/DGST/0050"/>
    <x v="17"/>
    <s v="Not Applicabe"/>
    <s v="Road"/>
    <s v="MH-KH-94-2587"/>
    <d v="2017-07-21T00:00:00"/>
    <x v="4"/>
    <s v="Domestic Customer 11"/>
    <s v="Domestic Customer 11"/>
    <n v="1"/>
    <x v="36"/>
    <x v="2"/>
    <n v="562"/>
    <n v="150"/>
    <s v="KGS"/>
    <n v="0"/>
    <n v="84300"/>
    <m/>
    <n v="84300"/>
    <n v="0.05"/>
    <n v="2.5000000000000001E-2"/>
    <n v="2.5000000000000001E-2"/>
    <n v="4215"/>
    <n v="0"/>
    <n v="0"/>
    <n v="4215"/>
    <n v="88515"/>
  </r>
  <r>
    <n v="67"/>
    <s v="1718/DGST/0051"/>
    <x v="17"/>
    <s v="Not Applicabe"/>
    <s v="Road"/>
    <s v="MH-KJ-79-4818"/>
    <d v="2017-07-21T00:00:00"/>
    <x v="5"/>
    <s v="Domestic Customer 6"/>
    <s v="Domestic Customer 6"/>
    <n v="1"/>
    <x v="6"/>
    <x v="2"/>
    <n v="917"/>
    <n v="400"/>
    <s v="KGS"/>
    <n v="0"/>
    <n v="366800"/>
    <m/>
    <n v="366800"/>
    <n v="0.05"/>
    <n v="2.5000000000000001E-2"/>
    <n v="2.5000000000000001E-2"/>
    <n v="18340"/>
    <n v="0"/>
    <n v="0"/>
    <n v="18340"/>
    <n v="385140"/>
  </r>
  <r>
    <n v="68"/>
    <s v="1718/DGST/0052"/>
    <x v="17"/>
    <s v="Not Applicabe"/>
    <s v="Road"/>
    <s v="MH-MC-48-1658"/>
    <d v="2017-07-21T00:00:00"/>
    <x v="0"/>
    <s v="Domestic Customer 1"/>
    <s v="Domestic Customer 1"/>
    <n v="1"/>
    <x v="36"/>
    <x v="2"/>
    <n v="969"/>
    <n v="550"/>
    <s v="KGS"/>
    <n v="0"/>
    <n v="532950"/>
    <m/>
    <n v="532950"/>
    <n v="0.05"/>
    <n v="2.5000000000000001E-2"/>
    <n v="2.5000000000000001E-2"/>
    <n v="0"/>
    <n v="13324"/>
    <n v="13324"/>
    <n v="26648"/>
    <n v="559598"/>
  </r>
  <r>
    <n v="69"/>
    <s v="1718/DGST/0053"/>
    <x v="17"/>
    <s v="Not Applicabe"/>
    <s v="Road"/>
    <s v="MH-MJ-78-9008"/>
    <d v="2017-07-21T00:00:00"/>
    <x v="1"/>
    <s v="Domestic Customer 13"/>
    <s v="Domestic Customer 13"/>
    <n v="1"/>
    <x v="30"/>
    <x v="2"/>
    <n v="198"/>
    <n v="750"/>
    <s v="KGS"/>
    <n v="0"/>
    <n v="148500"/>
    <m/>
    <n v="148500"/>
    <n v="0.05"/>
    <n v="2.5000000000000001E-2"/>
    <n v="2.5000000000000001E-2"/>
    <n v="7425"/>
    <n v="0"/>
    <n v="0"/>
    <n v="7425"/>
    <n v="155925"/>
  </r>
  <r>
    <n v="70"/>
    <s v="1718/EGST/017"/>
    <x v="17"/>
    <s v="Not Applicabe"/>
    <s v="Road"/>
    <s v="MH-MW-45-4715"/>
    <d v="2017-07-21T00:00:00"/>
    <x v="2"/>
    <s v="Export Customer 3"/>
    <s v="Export Customer 3"/>
    <n v="1"/>
    <x v="29"/>
    <x v="0"/>
    <n v="880"/>
    <n v="700"/>
    <s v="KGS"/>
    <n v="0"/>
    <n v="616000"/>
    <m/>
    <n v="616000"/>
    <n v="0.05"/>
    <n v="2.5000000000000001E-2"/>
    <n v="2.5000000000000001E-2"/>
    <n v="30800"/>
    <n v="0"/>
    <n v="0"/>
    <n v="30800"/>
    <n v="646800"/>
  </r>
  <r>
    <n v="71"/>
    <s v="1718/EGST/018"/>
    <x v="17"/>
    <s v="Not Applicabe"/>
    <s v="Road"/>
    <s v="MH-NH-14-8056"/>
    <d v="2017-07-21T00:00:00"/>
    <x v="2"/>
    <s v="Export Customer 9"/>
    <s v="Export Customer 9"/>
    <n v="1"/>
    <x v="0"/>
    <x v="0"/>
    <n v="293"/>
    <n v="250"/>
    <s v="KGS"/>
    <n v="0"/>
    <n v="73250"/>
    <m/>
    <n v="73250"/>
    <n v="0.05"/>
    <n v="2.5000000000000001E-2"/>
    <n v="2.5000000000000001E-2"/>
    <n v="3663"/>
    <n v="0"/>
    <n v="0"/>
    <n v="3663"/>
    <n v="76913"/>
  </r>
  <r>
    <n v="72"/>
    <s v="1718/DGST/0054"/>
    <x v="18"/>
    <s v="Not Applicabe"/>
    <s v="Road"/>
    <s v="MH-NN-69-6824"/>
    <d v="2017-07-22T00:00:00"/>
    <x v="0"/>
    <s v="Domestic Customer 1"/>
    <s v="Domestic Customer 1"/>
    <n v="1"/>
    <x v="20"/>
    <x v="3"/>
    <n v="716"/>
    <n v="250"/>
    <s v="KGS"/>
    <n v="0"/>
    <n v="179000"/>
    <m/>
    <n v="179000"/>
    <n v="0.05"/>
    <n v="2.5000000000000001E-2"/>
    <n v="2.5000000000000001E-2"/>
    <n v="0"/>
    <n v="4475"/>
    <n v="4475"/>
    <n v="8950"/>
    <n v="187950"/>
  </r>
  <r>
    <n v="73"/>
    <s v="1718/DGST/0055"/>
    <x v="18"/>
    <s v="Not Applicabe"/>
    <s v="Road"/>
    <s v="MH-OX-81-4304"/>
    <d v="2017-07-22T00:00:00"/>
    <x v="1"/>
    <s v="Domestic Customer 13"/>
    <s v="Domestic Customer 13"/>
    <n v="1"/>
    <x v="2"/>
    <x v="2"/>
    <n v="601"/>
    <n v="250"/>
    <s v="KGS"/>
    <n v="0"/>
    <n v="150250"/>
    <m/>
    <n v="150250"/>
    <n v="0.05"/>
    <n v="2.5000000000000001E-2"/>
    <n v="2.5000000000000001E-2"/>
    <n v="7513"/>
    <n v="0"/>
    <n v="0"/>
    <n v="7513"/>
    <n v="157763"/>
  </r>
  <r>
    <n v="74"/>
    <s v="1718/DGST/0056"/>
    <x v="18"/>
    <s v="Not Applicabe"/>
    <s v="Road"/>
    <s v="MH-UF-50-9925"/>
    <d v="2017-07-22T00:00:00"/>
    <x v="1"/>
    <s v="Domestic Customer 13"/>
    <s v="Domestic Customer 13"/>
    <n v="1"/>
    <x v="33"/>
    <x v="3"/>
    <n v="697"/>
    <n v="500"/>
    <s v="KGS"/>
    <n v="0"/>
    <n v="348500"/>
    <m/>
    <n v="348500"/>
    <n v="0.05"/>
    <n v="2.5000000000000001E-2"/>
    <n v="2.5000000000000001E-2"/>
    <n v="17425"/>
    <n v="0"/>
    <n v="0"/>
    <n v="17425"/>
    <n v="365925"/>
  </r>
  <r>
    <n v="75"/>
    <s v="1718/DGST/0057"/>
    <x v="19"/>
    <s v="Not Applicabe"/>
    <s v="Road"/>
    <s v="MH-UM-13-5821"/>
    <d v="2017-07-23T00:00:00"/>
    <x v="0"/>
    <s v="Domestic Customer 10"/>
    <s v="Domestic Customer 10"/>
    <n v="1"/>
    <x v="37"/>
    <x v="2"/>
    <n v="979"/>
    <n v="350"/>
    <s v="KGS"/>
    <n v="0"/>
    <n v="342650"/>
    <m/>
    <n v="342650"/>
    <n v="0.05"/>
    <n v="2.5000000000000001E-2"/>
    <n v="2.5000000000000001E-2"/>
    <n v="0"/>
    <n v="8566"/>
    <n v="8566"/>
    <n v="17132"/>
    <n v="359782"/>
  </r>
  <r>
    <n v="76"/>
    <s v="1718/EGST/019"/>
    <x v="19"/>
    <s v="Not Applicabe"/>
    <s v="Road"/>
    <s v="MH-UO-53-2305"/>
    <d v="2017-07-23T00:00:00"/>
    <x v="2"/>
    <s v="Export Customer 4"/>
    <s v="Export Customer 4"/>
    <n v="1"/>
    <x v="32"/>
    <x v="1"/>
    <n v="453"/>
    <n v="400"/>
    <s v="KGS"/>
    <n v="0"/>
    <n v="181200"/>
    <m/>
    <n v="181200"/>
    <n v="0.05"/>
    <n v="2.5000000000000001E-2"/>
    <n v="2.5000000000000001E-2"/>
    <n v="9060"/>
    <n v="0"/>
    <n v="0"/>
    <n v="9060"/>
    <n v="190260"/>
  </r>
  <r>
    <n v="77"/>
    <s v="1718/DGST/0058"/>
    <x v="20"/>
    <s v="Not Applicabe"/>
    <s v="Road"/>
    <s v="MH-UW-95-8774"/>
    <d v="2017-07-24T00:00:00"/>
    <x v="3"/>
    <s v="Domestic Customer 14"/>
    <s v="Domestic Customer 14"/>
    <n v="1"/>
    <x v="12"/>
    <x v="1"/>
    <n v="771"/>
    <n v="100"/>
    <s v="KGS"/>
    <n v="0"/>
    <n v="77100"/>
    <m/>
    <n v="77100"/>
    <n v="0.05"/>
    <n v="2.5000000000000001E-2"/>
    <n v="2.5000000000000001E-2"/>
    <n v="3855"/>
    <n v="0"/>
    <n v="0"/>
    <n v="3855"/>
    <n v="80955"/>
  </r>
  <r>
    <n v="78"/>
    <s v="1718/DGST/0059"/>
    <x v="20"/>
    <s v="Not Applicabe"/>
    <s v="Road"/>
    <s v="MH-VW-65-2145"/>
    <d v="2017-07-24T00:00:00"/>
    <x v="3"/>
    <s v="Domestic Customer 14"/>
    <s v="Domestic Customer 14"/>
    <n v="1"/>
    <x v="5"/>
    <x v="0"/>
    <n v="327"/>
    <n v="800"/>
    <s v="KGS"/>
    <n v="0"/>
    <n v="261600"/>
    <m/>
    <n v="261600"/>
    <n v="0.05"/>
    <n v="2.5000000000000001E-2"/>
    <n v="2.5000000000000001E-2"/>
    <n v="13080"/>
    <n v="0"/>
    <n v="0"/>
    <n v="13080"/>
    <n v="274680"/>
  </r>
  <r>
    <n v="79"/>
    <s v="1718/DGST/0060"/>
    <x v="20"/>
    <s v="Not Applicabe"/>
    <s v="Road"/>
    <s v="MH-WU-22-3897"/>
    <d v="2017-07-24T00:00:00"/>
    <x v="0"/>
    <s v="Domestic Customer 1"/>
    <s v="Domestic Customer 1"/>
    <n v="1"/>
    <x v="10"/>
    <x v="1"/>
    <n v="771"/>
    <n v="900"/>
    <s v="KGS"/>
    <n v="0"/>
    <n v="693900"/>
    <m/>
    <n v="693900"/>
    <n v="0.05"/>
    <n v="2.5000000000000001E-2"/>
    <n v="2.5000000000000001E-2"/>
    <n v="0"/>
    <n v="17348"/>
    <n v="17348"/>
    <n v="34696"/>
    <n v="728596"/>
  </r>
  <r>
    <n v="80"/>
    <s v="1718/EGST/020"/>
    <x v="20"/>
    <s v="Not Applicabe"/>
    <s v="Road"/>
    <s v="MH-XH-92-5440"/>
    <d v="2017-07-24T00:00:00"/>
    <x v="2"/>
    <s v="Export Customer 3"/>
    <s v="Export Customer 3"/>
    <n v="1"/>
    <x v="19"/>
    <x v="1"/>
    <n v="574"/>
    <n v="600"/>
    <s v="KGS"/>
    <n v="0"/>
    <n v="344400"/>
    <m/>
    <n v="344400"/>
    <n v="0.05"/>
    <n v="2.5000000000000001E-2"/>
    <n v="2.5000000000000001E-2"/>
    <n v="17220"/>
    <n v="0"/>
    <n v="0"/>
    <n v="17220"/>
    <n v="361620"/>
  </r>
  <r>
    <n v="81"/>
    <s v="1718/EGST/021"/>
    <x v="20"/>
    <s v="Not Applicabe"/>
    <s v="Road"/>
    <s v="MH-XK-98-1111"/>
    <d v="2017-07-24T00:00:00"/>
    <x v="2"/>
    <s v="Export Customer 5"/>
    <s v="Export Customer 5"/>
    <n v="1"/>
    <x v="38"/>
    <x v="4"/>
    <n v="818"/>
    <n v="750"/>
    <s v="KGS"/>
    <n v="0"/>
    <n v="613500"/>
    <m/>
    <n v="613500"/>
    <n v="0.05"/>
    <n v="2.5000000000000001E-2"/>
    <n v="2.5000000000000001E-2"/>
    <n v="30675"/>
    <n v="0"/>
    <n v="0"/>
    <n v="30675"/>
    <n v="644175"/>
  </r>
  <r>
    <n v="82"/>
    <s v="1718/EGST/022"/>
    <x v="20"/>
    <s v="Not Applicabe"/>
    <s v="Road"/>
    <s v="MH-XO-99-5997"/>
    <d v="2017-07-24T00:00:00"/>
    <x v="2"/>
    <s v="Export Customer 4"/>
    <s v="Export Customer 4"/>
    <n v="1"/>
    <x v="39"/>
    <x v="0"/>
    <n v="159"/>
    <n v="450"/>
    <s v="KGS"/>
    <n v="0"/>
    <n v="71550"/>
    <m/>
    <n v="71550"/>
    <n v="0.05"/>
    <n v="2.5000000000000001E-2"/>
    <n v="2.5000000000000001E-2"/>
    <n v="3578"/>
    <n v="0"/>
    <n v="0"/>
    <n v="3578"/>
    <n v="75128"/>
  </r>
  <r>
    <n v="83"/>
    <s v="1718/EGST/023"/>
    <x v="20"/>
    <s v="Not Applicabe"/>
    <s v="Road"/>
    <s v="MH-ZK-29-7188"/>
    <d v="2017-07-24T00:00:00"/>
    <x v="2"/>
    <s v="Export Customer 14"/>
    <s v="Export Customer 14"/>
    <n v="1"/>
    <x v="17"/>
    <x v="3"/>
    <n v="932"/>
    <n v="500"/>
    <s v="KGS"/>
    <n v="0"/>
    <n v="466000"/>
    <m/>
    <n v="466000"/>
    <n v="0.05"/>
    <n v="2.5000000000000001E-2"/>
    <n v="2.5000000000000001E-2"/>
    <n v="23300"/>
    <n v="0"/>
    <n v="0"/>
    <n v="23300"/>
    <n v="489300"/>
  </r>
  <r>
    <n v="84"/>
    <s v="1718/EGST/024"/>
    <x v="20"/>
    <s v="Not Applicabe"/>
    <s v="Road"/>
    <s v="MH-ZO-89-9589"/>
    <d v="2017-07-24T00:00:00"/>
    <x v="2"/>
    <s v="Export Customer 6"/>
    <s v="Export Customer 6"/>
    <n v="1"/>
    <x v="40"/>
    <x v="2"/>
    <n v="514"/>
    <n v="650"/>
    <s v="KGS"/>
    <n v="0"/>
    <n v="334100"/>
    <m/>
    <n v="334100"/>
    <n v="0.05"/>
    <n v="2.5000000000000001E-2"/>
    <n v="2.5000000000000001E-2"/>
    <n v="16705"/>
    <n v="0"/>
    <n v="0"/>
    <n v="16705"/>
    <n v="350805"/>
  </r>
  <r>
    <n v="85"/>
    <s v="1718/DGST/0061"/>
    <x v="21"/>
    <s v="Not Applicabe"/>
    <s v="Road"/>
    <s v="MH-ZZ-65-7146"/>
    <d v="2017-07-25T00:00:00"/>
    <x v="0"/>
    <s v="Domestic Customer 10"/>
    <s v="Domestic Customer 10"/>
    <n v="1"/>
    <x v="39"/>
    <x v="0"/>
    <n v="206"/>
    <n v="950"/>
    <s v="KGS"/>
    <n v="0"/>
    <n v="195700"/>
    <m/>
    <n v="195700"/>
    <n v="0.05"/>
    <n v="2.5000000000000001E-2"/>
    <n v="2.5000000000000001E-2"/>
    <n v="0"/>
    <n v="4893"/>
    <n v="4893"/>
    <n v="9786"/>
    <n v="205486"/>
  </r>
  <r>
    <n v="86"/>
    <s v="1718/DGST/0062"/>
    <x v="22"/>
    <s v="Not Applicabe"/>
    <s v="Road"/>
    <s v="MH-AG-43-7514"/>
    <d v="2017-07-26T00:00:00"/>
    <x v="3"/>
    <s v="Domestic Customer 14"/>
    <s v="Domestic Customer 14"/>
    <n v="1"/>
    <x v="9"/>
    <x v="0"/>
    <n v="830"/>
    <n v="350"/>
    <s v="KGS"/>
    <n v="0"/>
    <n v="290500"/>
    <m/>
    <n v="290500"/>
    <n v="0.05"/>
    <n v="2.5000000000000001E-2"/>
    <n v="2.5000000000000001E-2"/>
    <n v="14525"/>
    <n v="0"/>
    <n v="0"/>
    <n v="14525"/>
    <n v="305025"/>
  </r>
  <r>
    <n v="87"/>
    <s v="1718/DGST/0063"/>
    <x v="22"/>
    <s v="Not Applicabe"/>
    <s v="Road"/>
    <s v="MH-AL-73-6007"/>
    <d v="2017-07-26T00:00:00"/>
    <x v="3"/>
    <s v="Domestic Customer 14"/>
    <s v="Domestic Customer 14"/>
    <n v="1"/>
    <x v="25"/>
    <x v="1"/>
    <n v="580"/>
    <n v="800"/>
    <s v="KGS"/>
    <n v="0"/>
    <n v="464000"/>
    <m/>
    <n v="464000"/>
    <n v="0.05"/>
    <n v="2.5000000000000001E-2"/>
    <n v="2.5000000000000001E-2"/>
    <n v="23200"/>
    <n v="0"/>
    <n v="0"/>
    <n v="23200"/>
    <n v="487200"/>
  </r>
  <r>
    <n v="88"/>
    <s v="1718/DGST/0064"/>
    <x v="23"/>
    <s v="Not Applicabe"/>
    <s v="Road"/>
    <s v="MH-BB-74-4732"/>
    <d v="2017-07-27T00:00:00"/>
    <x v="1"/>
    <s v="Domestic Customer 13"/>
    <s v="Domestic Customer 13"/>
    <n v="1"/>
    <x v="3"/>
    <x v="0"/>
    <n v="359"/>
    <n v="500"/>
    <s v="KGS"/>
    <n v="0"/>
    <n v="179500"/>
    <m/>
    <n v="179500"/>
    <n v="0.05"/>
    <n v="2.5000000000000001E-2"/>
    <n v="2.5000000000000001E-2"/>
    <n v="8975"/>
    <n v="0"/>
    <n v="0"/>
    <n v="8975"/>
    <n v="188475"/>
  </r>
  <r>
    <n v="89"/>
    <s v="1718/DGST/0065"/>
    <x v="23"/>
    <s v="Not Applicabe"/>
    <s v="Road"/>
    <s v="MH-BI-16-3655"/>
    <d v="2017-07-27T00:00:00"/>
    <x v="0"/>
    <s v="Domestic Customer 5"/>
    <s v="Domestic Customer 5"/>
    <n v="1"/>
    <x v="10"/>
    <x v="1"/>
    <n v="770"/>
    <n v="150"/>
    <s v="KGS"/>
    <n v="0"/>
    <n v="115500"/>
    <m/>
    <n v="115500"/>
    <n v="0.05"/>
    <n v="2.5000000000000001E-2"/>
    <n v="2.5000000000000001E-2"/>
    <n v="0"/>
    <n v="2888"/>
    <n v="2888"/>
    <n v="5776"/>
    <n v="121276"/>
  </r>
  <r>
    <n v="90"/>
    <s v="1718/DGST/0066"/>
    <x v="24"/>
    <s v="Not Applicabe"/>
    <s v="Road"/>
    <s v="MH-BS-45-1167"/>
    <d v="2017-07-28T00:00:00"/>
    <x v="0"/>
    <s v="Domestic Customer 7"/>
    <s v="Domestic Customer 7"/>
    <n v="1"/>
    <x v="21"/>
    <x v="4"/>
    <n v="593"/>
    <n v="450"/>
    <s v="KGS"/>
    <n v="0"/>
    <n v="266850"/>
    <m/>
    <n v="266850"/>
    <n v="0.05"/>
    <n v="2.5000000000000001E-2"/>
    <n v="2.5000000000000001E-2"/>
    <n v="0"/>
    <n v="6671"/>
    <n v="6671"/>
    <n v="13342"/>
    <n v="280192"/>
  </r>
  <r>
    <n v="91"/>
    <s v="1718/DGST/0066"/>
    <x v="24"/>
    <s v="Not Applicabe"/>
    <s v="Road"/>
    <s v="MH-CA-68-2074"/>
    <d v="2017-07-28T00:00:00"/>
    <x v="0"/>
    <s v="Domestic Customer 5"/>
    <s v="Domestic Customer 5"/>
    <n v="1"/>
    <x v="4"/>
    <x v="2"/>
    <n v="763"/>
    <n v="850"/>
    <s v="KGS"/>
    <n v="0"/>
    <n v="648550"/>
    <m/>
    <n v="648550"/>
    <n v="0.05"/>
    <n v="2.5000000000000001E-2"/>
    <n v="2.5000000000000001E-2"/>
    <n v="0"/>
    <n v="16214"/>
    <n v="16214"/>
    <n v="32428"/>
    <n v="680978"/>
  </r>
  <r>
    <n v="92"/>
    <s v="1718/DGST/0066"/>
    <x v="24"/>
    <s v="Not Applicabe"/>
    <s v="Road"/>
    <s v="MH-DA-81-2550"/>
    <d v="2017-07-28T00:00:00"/>
    <x v="0"/>
    <s v="Domestic Customer 10"/>
    <s v="Domestic Customer 10"/>
    <n v="1"/>
    <x v="41"/>
    <x v="3"/>
    <n v="468"/>
    <n v="750"/>
    <s v="KGS"/>
    <n v="0"/>
    <n v="351000"/>
    <m/>
    <n v="351000"/>
    <n v="0.05"/>
    <n v="2.5000000000000001E-2"/>
    <n v="2.5000000000000001E-2"/>
    <n v="0"/>
    <n v="8775"/>
    <n v="8775"/>
    <n v="17550"/>
    <n v="368550"/>
  </r>
  <r>
    <n v="93"/>
    <s v="1718/EGST/025"/>
    <x v="24"/>
    <s v="Not Applicabe"/>
    <s v="Road"/>
    <s v="MH-DB-56-9047"/>
    <d v="2017-07-28T00:00:00"/>
    <x v="2"/>
    <s v="Export Customer 6"/>
    <s v="Export Customer 6"/>
    <n v="1"/>
    <x v="25"/>
    <x v="1"/>
    <n v="350"/>
    <n v="550"/>
    <s v="KGS"/>
    <n v="0"/>
    <n v="192500"/>
    <m/>
    <n v="192500"/>
    <n v="0.05"/>
    <n v="2.5000000000000001E-2"/>
    <n v="2.5000000000000001E-2"/>
    <n v="9625"/>
    <n v="0"/>
    <n v="0"/>
    <n v="9625"/>
    <n v="202125"/>
  </r>
  <r>
    <n v="94"/>
    <s v="1718/DGST/0066"/>
    <x v="25"/>
    <s v="Not Applicabe"/>
    <s v="Road"/>
    <s v="MH-DP-57-1238"/>
    <d v="2017-07-29T00:00:00"/>
    <x v="0"/>
    <s v="Domestic Customer 1"/>
    <s v="Domestic Customer 1"/>
    <n v="1"/>
    <x v="38"/>
    <x v="4"/>
    <n v="733"/>
    <n v="550"/>
    <s v="KGS"/>
    <n v="0"/>
    <n v="403150"/>
    <m/>
    <n v="403150"/>
    <n v="0.05"/>
    <n v="2.5000000000000001E-2"/>
    <n v="2.5000000000000001E-2"/>
    <n v="0"/>
    <n v="10079"/>
    <n v="10079"/>
    <n v="20158"/>
    <n v="423308"/>
  </r>
  <r>
    <n v="95"/>
    <s v="1718/DGST/0066"/>
    <x v="25"/>
    <s v="Not Applicabe"/>
    <s v="Road"/>
    <s v="MH-EG-27-4207"/>
    <d v="2017-07-29T00:00:00"/>
    <x v="6"/>
    <s v="Domestic Customer 8"/>
    <s v="Domestic Customer 8"/>
    <n v="1"/>
    <x v="8"/>
    <x v="3"/>
    <n v="266"/>
    <n v="150"/>
    <s v="KGS"/>
    <n v="0"/>
    <n v="39900"/>
    <m/>
    <n v="39900"/>
    <n v="0.05"/>
    <n v="2.5000000000000001E-2"/>
    <n v="2.5000000000000001E-2"/>
    <n v="1995"/>
    <n v="0"/>
    <n v="0"/>
    <n v="1995"/>
    <n v="41895"/>
  </r>
  <r>
    <n v="96"/>
    <s v="1718/DGST/0066"/>
    <x v="25"/>
    <s v="Not Applicabe"/>
    <s v="Road"/>
    <s v="MH-EL-26-3948"/>
    <d v="2017-07-29T00:00:00"/>
    <x v="0"/>
    <s v="Domestic Customer 10"/>
    <s v="Domestic Customer 10"/>
    <n v="1"/>
    <x v="6"/>
    <x v="2"/>
    <n v="415"/>
    <n v="200"/>
    <s v="KGS"/>
    <n v="0"/>
    <n v="83000"/>
    <m/>
    <n v="83000"/>
    <n v="0.05"/>
    <n v="2.5000000000000001E-2"/>
    <n v="2.5000000000000001E-2"/>
    <n v="0"/>
    <n v="2075"/>
    <n v="2075"/>
    <n v="4150"/>
    <n v="87150"/>
  </r>
  <r>
    <n v="97"/>
    <s v="1718/EGST/026"/>
    <x v="25"/>
    <s v="Not Applicabe"/>
    <s v="Road"/>
    <s v="MH-FH-73-6950"/>
    <d v="2017-07-29T00:00:00"/>
    <x v="2"/>
    <s v="Export Customer 7"/>
    <s v="Export Customer 7"/>
    <n v="1"/>
    <x v="15"/>
    <x v="3"/>
    <n v="623"/>
    <n v="300"/>
    <s v="KGS"/>
    <n v="0"/>
    <n v="186900"/>
    <m/>
    <n v="186900"/>
    <n v="0.05"/>
    <n v="2.5000000000000001E-2"/>
    <n v="2.5000000000000001E-2"/>
    <n v="9345"/>
    <n v="0"/>
    <n v="0"/>
    <n v="9345"/>
    <n v="196245"/>
  </r>
  <r>
    <n v="98"/>
    <s v="1718/EGST/027"/>
    <x v="25"/>
    <s v="Not Applicabe"/>
    <s v="Road"/>
    <s v="MH-GC-97-5453"/>
    <d v="2017-07-29T00:00:00"/>
    <x v="2"/>
    <s v="Export Customer 9"/>
    <s v="Export Customer 9"/>
    <n v="1"/>
    <x v="12"/>
    <x v="1"/>
    <n v="966"/>
    <n v="500"/>
    <s v="KGS"/>
    <n v="0"/>
    <n v="483000"/>
    <m/>
    <n v="483000"/>
    <n v="0.05"/>
    <n v="2.5000000000000001E-2"/>
    <n v="2.5000000000000001E-2"/>
    <n v="24150"/>
    <n v="0"/>
    <n v="0"/>
    <n v="24150"/>
    <n v="507150"/>
  </r>
  <r>
    <n v="99"/>
    <s v="1718/DGST/0066"/>
    <x v="26"/>
    <s v="Not Applicabe"/>
    <s v="Road"/>
    <s v="MH-GR-30-5521"/>
    <d v="2017-07-30T00:00:00"/>
    <x v="3"/>
    <s v="Domestic Customer 14"/>
    <s v="Domestic Customer 14"/>
    <n v="1"/>
    <x v="8"/>
    <x v="3"/>
    <n v="357"/>
    <n v="300"/>
    <s v="KGS"/>
    <n v="0"/>
    <n v="107100"/>
    <m/>
    <n v="107100"/>
    <n v="0.05"/>
    <n v="2.5000000000000001E-2"/>
    <n v="2.5000000000000001E-2"/>
    <n v="5355"/>
    <n v="0"/>
    <n v="0"/>
    <n v="5355"/>
    <n v="112455"/>
  </r>
  <r>
    <n v="100"/>
    <s v="1718/EGST/028"/>
    <x v="26"/>
    <s v="Not Applicabe"/>
    <s v="Road"/>
    <s v="MH-GR-30-5521"/>
    <d v="2017-07-30T00:00:00"/>
    <x v="2"/>
    <s v="Export Customer 11"/>
    <s v="Export Customer 11"/>
    <n v="1"/>
    <x v="17"/>
    <x v="3"/>
    <n v="616"/>
    <n v="850"/>
    <s v="KGS"/>
    <n v="0"/>
    <n v="523600"/>
    <m/>
    <n v="523600"/>
    <n v="0.05"/>
    <n v="2.5000000000000001E-2"/>
    <n v="2.5000000000000001E-2"/>
    <n v="26180"/>
    <n v="0"/>
    <n v="0"/>
    <n v="26180"/>
    <n v="5497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3:I31" firstHeaderRow="1" firstDataRow="2" firstDataCol="2"/>
  <pivotFields count="28">
    <pivotField compact="0" outline="0" showAll="0"/>
    <pivotField compact="0" outline="0" showAll="0"/>
    <pivotField compact="0" numFmtId="167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compact="0" outline="0" showAll="0"/>
    <pivotField compact="0" outline="0" showAll="0"/>
    <pivotField compact="0" outline="0" showAll="0"/>
    <pivotField compact="0" numFmtId="167" outline="0" showAll="0"/>
    <pivotField axis="axisRow" compact="0" outline="0" showAll="0" defaultSubtotal="0">
      <items count="7">
        <item x="2"/>
        <item x="5"/>
        <item x="1"/>
        <item x="3"/>
        <item x="0"/>
        <item x="6"/>
        <item x="4"/>
      </items>
    </pivotField>
    <pivotField compact="0" outline="0" showAll="0"/>
    <pivotField compact="0" outline="0" showAll="0"/>
    <pivotField compact="0" outline="0" showAll="0"/>
    <pivotField compact="0" outline="0" showAll="0">
      <items count="43">
        <item x="1"/>
        <item x="40"/>
        <item x="27"/>
        <item x="8"/>
        <item x="6"/>
        <item x="39"/>
        <item x="12"/>
        <item x="37"/>
        <item x="0"/>
        <item x="22"/>
        <item x="16"/>
        <item x="4"/>
        <item x="11"/>
        <item x="29"/>
        <item x="36"/>
        <item x="15"/>
        <item x="32"/>
        <item x="23"/>
        <item x="10"/>
        <item x="35"/>
        <item x="14"/>
        <item x="18"/>
        <item x="25"/>
        <item x="21"/>
        <item x="34"/>
        <item x="5"/>
        <item x="17"/>
        <item x="33"/>
        <item x="31"/>
        <item x="2"/>
        <item x="38"/>
        <item x="26"/>
        <item x="24"/>
        <item x="20"/>
        <item x="41"/>
        <item x="30"/>
        <item x="9"/>
        <item x="19"/>
        <item x="7"/>
        <item x="13"/>
        <item x="3"/>
        <item x="28"/>
        <item t="default"/>
      </items>
    </pivotField>
    <pivotField axis="axisRow" compact="0" outline="0" showAll="0" defaultSubtotal="0">
      <items count="6">
        <item m="1" x="5"/>
        <item x="0"/>
        <item x="1"/>
        <item x="2"/>
        <item x="3"/>
        <item x="4"/>
      </items>
    </pivotField>
    <pivotField dataField="1" compact="0" outline="0" showAll="0"/>
    <pivotField compact="0" outline="0" showAll="0"/>
    <pivotField compact="0" outline="0" showAll="0"/>
    <pivotField compact="0" numFmtId="9" outline="0" showAll="0"/>
    <pivotField compact="0" outline="0" showAll="0"/>
    <pivotField compact="0" outline="0" showAll="0"/>
    <pivotField dataField="1" compact="0" outline="0" showAll="0"/>
    <pivotField compact="0" numFmtId="9" outline="0" showAll="0"/>
    <pivotField compact="0" numFmtId="10" outline="0" showAll="0"/>
    <pivotField compact="0" numFmtId="10" outline="0" showAll="0"/>
    <pivotField dataField="1" compact="0" numFmtId="43" outline="0" showAll="0"/>
    <pivotField dataField="1" compact="0" numFmtId="43" outline="0" showAll="0"/>
    <pivotField dataField="1" compact="0" numFmtId="43" outline="0" showAll="0"/>
    <pivotField dataField="1" compact="0" numFmtId="43" outline="0" showAll="0" defaultSubtotal="0"/>
    <pivotField dataField="1" compact="0" numFmtId="43" outline="0" showAll="0"/>
  </pivotFields>
  <rowFields count="2">
    <field x="7"/>
    <field x="12"/>
  </rowFields>
  <rowItems count="27">
    <i>
      <x/>
      <x v="1"/>
    </i>
    <i r="1">
      <x v="2"/>
    </i>
    <i r="1">
      <x v="3"/>
    </i>
    <i r="1">
      <x v="4"/>
    </i>
    <i r="1">
      <x v="5"/>
    </i>
    <i>
      <x v="1"/>
      <x v="3"/>
    </i>
    <i r="1">
      <x v="4"/>
    </i>
    <i r="1">
      <x v="5"/>
    </i>
    <i>
      <x v="2"/>
      <x v="1"/>
    </i>
    <i r="1">
      <x v="2"/>
    </i>
    <i r="1">
      <x v="3"/>
    </i>
    <i r="1">
      <x v="4"/>
    </i>
    <i r="1">
      <x v="5"/>
    </i>
    <i>
      <x v="3"/>
      <x v="1"/>
    </i>
    <i r="1">
      <x v="2"/>
    </i>
    <i r="1">
      <x v="4"/>
    </i>
    <i>
      <x v="4"/>
      <x v="1"/>
    </i>
    <i r="1">
      <x v="2"/>
    </i>
    <i r="1">
      <x v="3"/>
    </i>
    <i r="1">
      <x v="4"/>
    </i>
    <i r="1">
      <x v="5"/>
    </i>
    <i>
      <x v="5"/>
      <x v="4"/>
    </i>
    <i>
      <x v="6"/>
      <x v="1"/>
    </i>
    <i r="1">
      <x v="2"/>
    </i>
    <i r="1">
      <x v="3"/>
    </i>
    <i r="1">
      <x v="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QUANTITY" fld="13" baseField="0" baseItem="0"/>
    <dataField name="Sum of NET TAXABLE AMOUNT" fld="19" baseField="0" baseItem="0"/>
    <dataField name="Sum of IGST_Amount" fld="23" baseField="0" baseItem="0"/>
    <dataField name="Sum of CGST_Amount" fld="24" baseField="0" baseItem="0"/>
    <dataField name="Sum of SGST / UGST _Amount" fld="25" baseField="0" baseItem="0"/>
    <dataField name="Sum of TOTAL GST" fld="26" baseField="0" baseItem="0"/>
    <dataField name="Sum of TOTAL INVOICE AMOUNT" fld="27" baseField="0" baseItem="0"/>
  </dataFields>
  <formats count="14">
    <format dxfId="13">
      <pivotArea field="7" type="button" dataOnly="0" labelOnly="1" outline="0" axis="axisRow" fieldPosition="0"/>
    </format>
    <format dxfId="12">
      <pivotArea field="2" type="button" dataOnly="0" labelOnly="1" outline="0"/>
    </format>
    <format dxfId="11">
      <pivotArea field="12" type="button" dataOnly="0" labelOnly="1" outline="0" axis="axisRow" fieldPosition="1"/>
    </format>
    <format dxfId="10">
      <pivotArea field="11" type="button" dataOnly="0" labelOnly="1" outline="0"/>
    </format>
    <format dxfId="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">
      <pivotArea field="7" type="button" dataOnly="0" labelOnly="1" outline="0" axis="axisRow" fieldPosition="0"/>
    </format>
    <format dxfId="7">
      <pivotArea field="2" type="button" dataOnly="0" labelOnly="1" outline="0"/>
    </format>
    <format dxfId="6">
      <pivotArea field="12" type="button" dataOnly="0" labelOnly="1" outline="0" axis="axisRow" fieldPosition="1"/>
    </format>
    <format dxfId="5">
      <pivotArea field="11" type="button" dataOnly="0" labelOnly="1" outline="0"/>
    </format>
    <format dxfId="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">
      <pivotArea outline="0" collapsedLevelsAreSubtotals="1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566"/>
  <sheetViews>
    <sheetView tabSelected="1" workbookViewId="0">
      <selection activeCell="B17" sqref="B17:J18"/>
    </sheetView>
  </sheetViews>
  <sheetFormatPr defaultColWidth="9.140625" defaultRowHeight="15.75" x14ac:dyDescent="0.25"/>
  <cols>
    <col min="1" max="1" width="1.85546875" style="11" customWidth="1"/>
    <col min="2" max="2" width="7" style="11" customWidth="1"/>
    <col min="3" max="4" width="9.140625" style="11" customWidth="1"/>
    <col min="5" max="5" width="13.42578125" style="11" customWidth="1"/>
    <col min="6" max="6" width="12.42578125" style="11" customWidth="1"/>
    <col min="7" max="7" width="9.85546875" style="11" customWidth="1"/>
    <col min="8" max="8" width="10.7109375" style="11" customWidth="1"/>
    <col min="9" max="9" width="9.140625" style="11" customWidth="1"/>
    <col min="10" max="11" width="11.140625" style="11" customWidth="1"/>
    <col min="12" max="12" width="11" style="11" customWidth="1"/>
    <col min="13" max="13" width="6.85546875" style="11" customWidth="1"/>
    <col min="14" max="14" width="10.28515625" style="11" customWidth="1"/>
    <col min="15" max="15" width="14.7109375" style="11" customWidth="1"/>
    <col min="16" max="16" width="11.85546875" style="11" customWidth="1"/>
    <col min="17" max="17" width="9.42578125" style="11" customWidth="1"/>
    <col min="18" max="30" width="9.140625" style="11" customWidth="1"/>
    <col min="31" max="31" width="30.85546875" style="11" customWidth="1"/>
    <col min="32" max="32" width="26.140625" style="11" customWidth="1"/>
    <col min="33" max="33" width="9.140625" style="11" customWidth="1"/>
    <col min="34" max="34" width="6.28515625" style="11" customWidth="1"/>
    <col min="35" max="35" width="30.85546875" style="11" customWidth="1"/>
    <col min="36" max="16384" width="9.140625" style="11"/>
  </cols>
  <sheetData>
    <row r="1" spans="2:32" ht="3.75" customHeight="1" thickBot="1" x14ac:dyDescent="0.3"/>
    <row r="2" spans="2:32" x14ac:dyDescent="0.25">
      <c r="B2" s="12"/>
      <c r="C2" s="13"/>
      <c r="D2" s="13"/>
      <c r="E2" s="13"/>
      <c r="F2" s="13"/>
      <c r="G2" s="112" t="s">
        <v>235</v>
      </c>
      <c r="H2" s="13"/>
      <c r="I2" s="13"/>
      <c r="J2" s="13"/>
      <c r="K2" s="13"/>
      <c r="L2" s="13"/>
      <c r="M2" s="13"/>
      <c r="N2" s="13"/>
      <c r="O2" s="14"/>
    </row>
    <row r="3" spans="2:32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2:32" x14ac:dyDescent="0.25">
      <c r="B4" s="15"/>
      <c r="C4" s="16"/>
      <c r="D4" s="137">
        <v>4</v>
      </c>
      <c r="E4" s="16"/>
      <c r="F4" s="16"/>
      <c r="G4" s="18"/>
      <c r="H4" s="63"/>
      <c r="I4" s="16"/>
      <c r="J4" s="16"/>
      <c r="K4" s="16"/>
      <c r="L4" s="16"/>
      <c r="M4" s="16"/>
      <c r="N4" s="16"/>
      <c r="O4" s="17"/>
    </row>
    <row r="5" spans="2:32" x14ac:dyDescent="0.25">
      <c r="B5" s="15"/>
      <c r="C5" s="16"/>
      <c r="D5" s="16"/>
      <c r="E5" s="16"/>
      <c r="F5" s="16"/>
      <c r="G5" s="18"/>
      <c r="H5" s="63"/>
      <c r="I5" s="16"/>
      <c r="J5" s="16"/>
      <c r="K5" s="16"/>
      <c r="L5" s="16"/>
      <c r="M5" s="16"/>
      <c r="N5" s="16"/>
      <c r="O5" s="17"/>
    </row>
    <row r="6" spans="2:32" x14ac:dyDescent="0.25">
      <c r="B6" s="15"/>
      <c r="C6" s="16"/>
      <c r="D6" s="16"/>
      <c r="E6" s="16"/>
      <c r="F6" s="16"/>
      <c r="G6" s="18"/>
      <c r="H6" s="63"/>
      <c r="I6" s="16"/>
      <c r="J6" s="16"/>
      <c r="K6" s="16"/>
      <c r="L6" s="16"/>
      <c r="M6" s="16"/>
      <c r="N6" s="16"/>
      <c r="O6" s="17"/>
    </row>
    <row r="7" spans="2:32" x14ac:dyDescent="0.25">
      <c r="B7" s="15"/>
      <c r="C7" s="16"/>
      <c r="D7" s="16"/>
      <c r="E7" s="16"/>
      <c r="F7" s="16"/>
      <c r="G7" s="18"/>
      <c r="H7" s="63"/>
      <c r="I7" s="16"/>
      <c r="J7" s="16"/>
      <c r="K7" s="16"/>
      <c r="L7" s="16"/>
      <c r="M7" s="16"/>
      <c r="N7" s="16"/>
      <c r="O7" s="17"/>
    </row>
    <row r="8" spans="2:32" ht="9.75" customHeight="1" thickBot="1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2:32" ht="11.25" customHeight="1" thickBo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2:32" ht="21" customHeight="1" x14ac:dyDescent="0.25">
      <c r="B10" s="25"/>
      <c r="C10" s="26"/>
      <c r="D10" s="26"/>
      <c r="E10" s="26"/>
      <c r="F10" s="27"/>
      <c r="G10" s="215" t="s">
        <v>193</v>
      </c>
      <c r="H10" s="215"/>
      <c r="I10" s="215"/>
      <c r="J10" s="216"/>
      <c r="K10" s="206" t="str">
        <f>CHOOSE($D$4,"ORIGIONAL FOR RECEIPEINT","DUPLICATE FOR TRANSPORTER","TRIPLICATE FOR SUPPLIER","EXTRA COPY")</f>
        <v>EXTRA COPY</v>
      </c>
      <c r="L10" s="207"/>
      <c r="M10" s="207"/>
      <c r="N10" s="207"/>
      <c r="O10" s="208"/>
    </row>
    <row r="11" spans="2:32" ht="12" customHeight="1" x14ac:dyDescent="0.25">
      <c r="B11" s="28"/>
      <c r="C11" s="29"/>
      <c r="D11" s="29"/>
      <c r="E11" s="29"/>
      <c r="F11" s="30"/>
      <c r="G11" s="217"/>
      <c r="H11" s="217"/>
      <c r="I11" s="217"/>
      <c r="J11" s="218"/>
      <c r="K11" s="209"/>
      <c r="L11" s="210"/>
      <c r="M11" s="210"/>
      <c r="N11" s="210"/>
      <c r="O11" s="211"/>
    </row>
    <row r="12" spans="2:32" ht="18" customHeight="1" x14ac:dyDescent="0.25">
      <c r="B12" s="28"/>
      <c r="C12" s="29"/>
      <c r="D12" s="29"/>
      <c r="E12" s="29"/>
      <c r="F12" s="32"/>
      <c r="G12" s="220" t="s">
        <v>194</v>
      </c>
      <c r="H12" s="220"/>
      <c r="I12" s="220"/>
      <c r="J12" s="221"/>
      <c r="K12" s="33"/>
      <c r="L12" s="34"/>
      <c r="M12" s="34"/>
      <c r="N12" s="34"/>
      <c r="O12" s="35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2:32" ht="18" customHeight="1" x14ac:dyDescent="0.25">
      <c r="B13" s="28"/>
      <c r="C13" s="29"/>
      <c r="D13" s="29"/>
      <c r="E13" s="29"/>
      <c r="F13" s="34"/>
      <c r="G13" s="220"/>
      <c r="H13" s="220"/>
      <c r="I13" s="220"/>
      <c r="J13" s="221"/>
      <c r="K13" s="33" t="s">
        <v>1</v>
      </c>
      <c r="L13" s="34"/>
      <c r="M13" s="36" t="s">
        <v>94</v>
      </c>
      <c r="N13" s="71" t="s">
        <v>237</v>
      </c>
      <c r="O13" s="86"/>
    </row>
    <row r="14" spans="2:32" ht="2.1" customHeight="1" x14ac:dyDescent="0.25">
      <c r="B14" s="28"/>
      <c r="C14" s="29"/>
      <c r="D14" s="29"/>
      <c r="E14" s="29"/>
      <c r="F14" s="34"/>
      <c r="G14" s="34"/>
      <c r="H14" s="34"/>
      <c r="I14" s="34"/>
      <c r="J14" s="34"/>
      <c r="K14" s="33"/>
      <c r="L14" s="34"/>
      <c r="M14" s="36"/>
      <c r="N14" s="34"/>
      <c r="O14" s="37"/>
    </row>
    <row r="15" spans="2:32" ht="18" customHeight="1" x14ac:dyDescent="0.25">
      <c r="B15" s="212" t="s">
        <v>659</v>
      </c>
      <c r="C15" s="213"/>
      <c r="D15" s="213"/>
      <c r="E15" s="213"/>
      <c r="F15" s="213"/>
      <c r="G15" s="213"/>
      <c r="H15" s="213"/>
      <c r="I15" s="213"/>
      <c r="J15" s="214"/>
      <c r="K15" s="33" t="s">
        <v>2</v>
      </c>
      <c r="L15" s="34"/>
      <c r="M15" s="36" t="s">
        <v>94</v>
      </c>
      <c r="N15" s="174">
        <v>42913</v>
      </c>
      <c r="O15" s="175"/>
    </row>
    <row r="16" spans="2:32" ht="10.5" customHeight="1" x14ac:dyDescent="0.25">
      <c r="B16" s="212"/>
      <c r="C16" s="213"/>
      <c r="D16" s="213"/>
      <c r="E16" s="213"/>
      <c r="F16" s="213"/>
      <c r="G16" s="213"/>
      <c r="H16" s="213"/>
      <c r="I16" s="213"/>
      <c r="J16" s="214"/>
      <c r="K16" s="33"/>
      <c r="L16" s="34"/>
      <c r="M16" s="36"/>
      <c r="N16" s="34"/>
      <c r="O16" s="37"/>
    </row>
    <row r="17" spans="2:15" ht="15.75" customHeight="1" x14ac:dyDescent="0.25">
      <c r="B17" s="203" t="s">
        <v>660</v>
      </c>
      <c r="C17" s="204"/>
      <c r="D17" s="204"/>
      <c r="E17" s="204"/>
      <c r="F17" s="204"/>
      <c r="G17" s="204"/>
      <c r="H17" s="204"/>
      <c r="I17" s="204"/>
      <c r="J17" s="205"/>
      <c r="K17" s="33" t="s">
        <v>93</v>
      </c>
      <c r="L17" s="34"/>
      <c r="M17" s="36" t="s">
        <v>94</v>
      </c>
      <c r="N17" s="76">
        <v>0.4375</v>
      </c>
      <c r="O17" s="87"/>
    </row>
    <row r="18" spans="2:15" ht="6" customHeight="1" x14ac:dyDescent="0.25">
      <c r="B18" s="203"/>
      <c r="C18" s="204"/>
      <c r="D18" s="204"/>
      <c r="E18" s="204"/>
      <c r="F18" s="204"/>
      <c r="G18" s="204"/>
      <c r="H18" s="204"/>
      <c r="I18" s="204"/>
      <c r="J18" s="205"/>
      <c r="K18" s="33"/>
      <c r="L18" s="34"/>
      <c r="M18" s="36"/>
      <c r="N18" s="34"/>
      <c r="O18" s="37"/>
    </row>
    <row r="19" spans="2:15" x14ac:dyDescent="0.25">
      <c r="B19" s="70"/>
      <c r="C19" s="32"/>
      <c r="D19" s="32"/>
      <c r="E19" s="32"/>
      <c r="F19" s="32"/>
      <c r="G19" s="32"/>
      <c r="H19" s="32"/>
      <c r="I19" s="32"/>
      <c r="J19" s="32"/>
      <c r="K19" s="33" t="s">
        <v>102</v>
      </c>
      <c r="L19" s="34"/>
      <c r="M19" s="36" t="s">
        <v>94</v>
      </c>
      <c r="N19" s="222" t="s">
        <v>103</v>
      </c>
      <c r="O19" s="223"/>
    </row>
    <row r="20" spans="2:15" x14ac:dyDescent="0.25">
      <c r="B20" s="140" t="s">
        <v>160</v>
      </c>
      <c r="C20" s="34"/>
      <c r="D20" s="34"/>
      <c r="E20" s="34"/>
      <c r="F20" s="139" t="s">
        <v>161</v>
      </c>
      <c r="G20" s="34"/>
      <c r="H20" s="34"/>
      <c r="I20" s="34"/>
      <c r="J20" s="34"/>
      <c r="K20" s="33"/>
      <c r="L20" s="34"/>
      <c r="M20" s="36"/>
      <c r="N20" s="34"/>
      <c r="O20" s="37"/>
    </row>
    <row r="21" spans="2:15" x14ac:dyDescent="0.25">
      <c r="B21" s="38" t="s">
        <v>19</v>
      </c>
      <c r="C21" s="129" t="s">
        <v>661</v>
      </c>
      <c r="D21" s="34"/>
      <c r="E21" s="34"/>
      <c r="F21" s="34" t="str">
        <f>"State: "&amp;IFERROR(VLOOKUP(LEFT(C21,2),State,2,FALSE),"")</f>
        <v>State: Maharashtra</v>
      </c>
      <c r="G21" s="39"/>
      <c r="H21" s="39"/>
      <c r="I21" s="39"/>
      <c r="J21" s="39"/>
      <c r="K21" s="33" t="s">
        <v>95</v>
      </c>
      <c r="L21" s="34"/>
      <c r="M21" s="36" t="s">
        <v>94</v>
      </c>
      <c r="N21" s="176" t="s">
        <v>105</v>
      </c>
      <c r="O21" s="177"/>
    </row>
    <row r="22" spans="2:15" x14ac:dyDescent="0.25">
      <c r="B22" s="41" t="s">
        <v>5</v>
      </c>
      <c r="C22" s="42"/>
      <c r="D22" s="42"/>
      <c r="E22" s="42"/>
      <c r="F22" s="43"/>
      <c r="G22" s="44" t="s">
        <v>100</v>
      </c>
      <c r="H22" s="42"/>
      <c r="I22" s="42"/>
      <c r="J22" s="42"/>
      <c r="K22" s="33"/>
      <c r="L22" s="34"/>
      <c r="M22" s="34"/>
      <c r="N22" s="34"/>
      <c r="O22" s="37"/>
    </row>
    <row r="23" spans="2:15" x14ac:dyDescent="0.25">
      <c r="B23" s="201" t="s">
        <v>212</v>
      </c>
      <c r="C23" s="176"/>
      <c r="D23" s="176"/>
      <c r="E23" s="176"/>
      <c r="F23" s="202"/>
      <c r="G23" s="219" t="s">
        <v>212</v>
      </c>
      <c r="H23" s="176"/>
      <c r="I23" s="176"/>
      <c r="J23" s="71"/>
      <c r="K23" s="33" t="s">
        <v>10</v>
      </c>
      <c r="L23" s="34"/>
      <c r="M23" s="36" t="s">
        <v>94</v>
      </c>
      <c r="N23" s="176" t="s">
        <v>106</v>
      </c>
      <c r="O23" s="177"/>
    </row>
    <row r="24" spans="2:15" x14ac:dyDescent="0.25">
      <c r="B24" s="200" t="str">
        <f>IFERROR(VLOOKUP($B$23,Master!$B$35:$H$54,3,FALSE)&amp;", "&amp;VLOOKUP($B$23,Master!$B$35:$H$54,4,FALSE),"")</f>
        <v> China- Address -1,  China- Address -2</v>
      </c>
      <c r="C24" s="198"/>
      <c r="D24" s="198"/>
      <c r="E24" s="198"/>
      <c r="F24" s="199"/>
      <c r="G24" s="72" t="str">
        <f>IFERROR(IF(OR($G$23="",$G$23=$B$23),$B24,VLOOKUP($G$23,Master!$B$3:$H$54,3,FALSE)&amp;", "&amp;VLOOKUP($G$23,Master!$B$3:$H$54,4,FALSE)),"")</f>
        <v> China- Address -1,  China- Address -2</v>
      </c>
      <c r="H24" s="73"/>
      <c r="I24" s="73"/>
      <c r="J24" s="73"/>
      <c r="K24" s="33"/>
      <c r="L24" s="34"/>
      <c r="M24" s="34"/>
      <c r="N24" s="34"/>
      <c r="O24" s="37"/>
    </row>
    <row r="25" spans="2:15" x14ac:dyDescent="0.25">
      <c r="B25" s="200" t="str">
        <f>IFERROR(VLOOKUP($B$23,Master!$B$35:$H$54,5,FALSE)&amp;", "&amp;VLOOKUP($B$23,Master!$B$35:$H$54,6,FALSE),"")</f>
        <v> China- Address -3,  China- Address -4</v>
      </c>
      <c r="C25" s="198"/>
      <c r="D25" s="198"/>
      <c r="E25" s="198"/>
      <c r="F25" s="199"/>
      <c r="G25" s="72" t="str">
        <f>IFERROR(IF(OR($G$23="",$G$23=$B$23),$B25,VLOOKUP($G$23,Master!$B$3:$H$54,5,FALSE)&amp;", "&amp;VLOOKUP($G$23,Master!$B$3:$H$54,6,FALSE)),"")</f>
        <v> China- Address -3,  China- Address -4</v>
      </c>
      <c r="H25" s="73"/>
      <c r="I25" s="73"/>
      <c r="J25" s="73"/>
      <c r="K25" s="33" t="s">
        <v>4</v>
      </c>
      <c r="L25" s="34"/>
      <c r="M25" s="36" t="s">
        <v>94</v>
      </c>
      <c r="N25" s="174">
        <f>N15</f>
        <v>42913</v>
      </c>
      <c r="O25" s="175"/>
    </row>
    <row r="26" spans="2:15" x14ac:dyDescent="0.25">
      <c r="B26" s="93" t="str">
        <f>" Country : "&amp;IFERROR(VLOOKUP($B$23,Master!$B$35:$H$54,2,FALSE),"")</f>
        <v xml:space="preserve"> Country :  China</v>
      </c>
      <c r="C26" s="34"/>
      <c r="D26" s="73"/>
      <c r="E26" s="73"/>
      <c r="F26" s="74"/>
      <c r="G26" s="29" t="str">
        <f>IFERROR(IF(OR($G$23="",$G$23=$B$23),$B26,VLOOKUP($G$23,Master!$B$35:$H$54,2,FALSE)),"")</f>
        <v xml:space="preserve"> Country :  China</v>
      </c>
      <c r="H26" s="34"/>
      <c r="I26" s="29"/>
      <c r="J26" s="29"/>
      <c r="K26" s="33"/>
      <c r="L26" s="34"/>
      <c r="M26" s="34"/>
      <c r="N26" s="34"/>
      <c r="O26" s="37"/>
    </row>
    <row r="27" spans="2:15" x14ac:dyDescent="0.25">
      <c r="B27" s="38"/>
      <c r="C27" s="45"/>
      <c r="D27" s="45"/>
      <c r="E27" s="198" t="str">
        <f>IFERROR(VLOOKUP(C27,State,2,FALSE),"")</f>
        <v/>
      </c>
      <c r="F27" s="199"/>
      <c r="G27" s="64"/>
      <c r="H27" s="29"/>
      <c r="I27" s="85"/>
      <c r="J27" s="85"/>
      <c r="K27" s="33" t="s">
        <v>3</v>
      </c>
      <c r="L27" s="34"/>
      <c r="M27" s="36" t="s">
        <v>94</v>
      </c>
      <c r="N27" s="71" t="s">
        <v>104</v>
      </c>
      <c r="O27" s="89"/>
    </row>
    <row r="28" spans="2:15" x14ac:dyDescent="0.25">
      <c r="B28" s="38"/>
      <c r="C28" s="34"/>
      <c r="D28" s="34"/>
      <c r="E28" s="34"/>
      <c r="F28" s="31"/>
      <c r="G28" s="64"/>
      <c r="H28" s="29"/>
      <c r="I28" s="34"/>
      <c r="J28" s="34"/>
      <c r="K28" s="33"/>
      <c r="L28" s="34"/>
      <c r="M28" s="34"/>
      <c r="N28" s="34"/>
      <c r="O28" s="37"/>
    </row>
    <row r="29" spans="2:15" ht="6" customHeight="1" x14ac:dyDescent="0.25">
      <c r="B29" s="46"/>
      <c r="C29" s="39"/>
      <c r="D29" s="39"/>
      <c r="E29" s="39"/>
      <c r="F29" s="40"/>
      <c r="G29" s="47"/>
      <c r="H29" s="39"/>
      <c r="I29" s="39"/>
      <c r="J29" s="39"/>
      <c r="K29" s="47"/>
      <c r="L29" s="39"/>
      <c r="M29" s="39"/>
      <c r="N29" s="39"/>
      <c r="O29" s="48"/>
    </row>
    <row r="30" spans="2:15" ht="15.75" customHeight="1" x14ac:dyDescent="0.25">
      <c r="B30" s="181" t="s">
        <v>7</v>
      </c>
      <c r="C30" s="183" t="s">
        <v>8</v>
      </c>
      <c r="D30" s="184"/>
      <c r="E30" s="185"/>
      <c r="F30" s="141" t="s">
        <v>9</v>
      </c>
      <c r="G30" s="143" t="s">
        <v>157</v>
      </c>
      <c r="H30" s="141" t="s">
        <v>156</v>
      </c>
      <c r="I30" s="141" t="s">
        <v>158</v>
      </c>
      <c r="J30" s="143" t="s">
        <v>183</v>
      </c>
      <c r="K30" s="143" t="s">
        <v>169</v>
      </c>
      <c r="L30" s="178" t="s">
        <v>182</v>
      </c>
      <c r="M30" s="180" t="s">
        <v>163</v>
      </c>
      <c r="N30" s="180"/>
      <c r="O30" s="173" t="s">
        <v>184</v>
      </c>
    </row>
    <row r="31" spans="2:15" x14ac:dyDescent="0.25">
      <c r="B31" s="182"/>
      <c r="C31" s="186"/>
      <c r="D31" s="187"/>
      <c r="E31" s="188"/>
      <c r="F31" s="142"/>
      <c r="G31" s="144"/>
      <c r="H31" s="142"/>
      <c r="I31" s="142"/>
      <c r="J31" s="144"/>
      <c r="K31" s="144"/>
      <c r="L31" s="179"/>
      <c r="M31" s="75" t="s">
        <v>177</v>
      </c>
      <c r="N31" s="75" t="s">
        <v>183</v>
      </c>
      <c r="O31" s="173"/>
    </row>
    <row r="32" spans="2:15" ht="35.1" customHeight="1" x14ac:dyDescent="0.25">
      <c r="B32" s="49">
        <v>1</v>
      </c>
      <c r="C32" s="158" t="s">
        <v>114</v>
      </c>
      <c r="D32" s="158"/>
      <c r="E32" s="158"/>
      <c r="F32" s="6">
        <f>IFERROR(VLOOKUP($C32,Master!$K$3:$O$54,2,FALSE),"")</f>
        <v>123458</v>
      </c>
      <c r="G32" s="66" t="s">
        <v>167</v>
      </c>
      <c r="H32" s="69">
        <v>10000</v>
      </c>
      <c r="I32" s="69">
        <v>10</v>
      </c>
      <c r="J32" s="131">
        <f>IFERROR(IF(H32=0,"",ROUND(H32*I32,0)),"")</f>
        <v>100000</v>
      </c>
      <c r="K32" s="69">
        <v>50000</v>
      </c>
      <c r="L32" s="131">
        <f>IFERROR(ROUND(J32-K32,0),"")</f>
        <v>50000</v>
      </c>
      <c r="M32" s="106">
        <v>0.05</v>
      </c>
      <c r="N32" s="131">
        <f>IFERROR(ROUND(L32*M32,0),"")</f>
        <v>2500</v>
      </c>
      <c r="O32" s="138">
        <f>IFERROR(ROUND(L32+N32,0),"")</f>
        <v>52500</v>
      </c>
    </row>
    <row r="33" spans="2:15" ht="35.1" customHeight="1" x14ac:dyDescent="0.25">
      <c r="B33" s="49" t="str">
        <f>IF(C33="","",B32+1)</f>
        <v/>
      </c>
      <c r="C33" s="158"/>
      <c r="D33" s="158"/>
      <c r="E33" s="158"/>
      <c r="F33" s="6" t="str">
        <f>IFERROR(VLOOKUP($C33,Master!$K$3:$O$54,2,FALSE),"")</f>
        <v/>
      </c>
      <c r="G33" s="66"/>
      <c r="H33" s="69"/>
      <c r="I33" s="69"/>
      <c r="J33" s="131" t="str">
        <f t="shared" ref="J33:J41" si="0">IFERROR(IF(H33=0,"",ROUND(H33*I33,0)),"")</f>
        <v/>
      </c>
      <c r="K33" s="69"/>
      <c r="L33" s="131" t="str">
        <f>IFERROR(ROUND(J33-K33,0),"")</f>
        <v/>
      </c>
      <c r="M33" s="106"/>
      <c r="N33" s="131" t="str">
        <f>IFERROR(ROUND(L33*M33,0),"")</f>
        <v/>
      </c>
      <c r="O33" s="138" t="str">
        <f>IFERROR(ROUND(L33+N33,0),"")</f>
        <v/>
      </c>
    </row>
    <row r="34" spans="2:15" ht="35.1" customHeight="1" x14ac:dyDescent="0.25">
      <c r="B34" s="49" t="str">
        <f t="shared" ref="B34:B40" si="1">IF(C34="","",B33+1)</f>
        <v/>
      </c>
      <c r="C34" s="158"/>
      <c r="D34" s="158"/>
      <c r="E34" s="158"/>
      <c r="F34" s="6" t="str">
        <f>IFERROR(VLOOKUP($C34,Master!$K$3:$O$54,2,FALSE),"")</f>
        <v/>
      </c>
      <c r="G34" s="66"/>
      <c r="H34" s="69"/>
      <c r="I34" s="69"/>
      <c r="J34" s="131" t="str">
        <f t="shared" si="0"/>
        <v/>
      </c>
      <c r="K34" s="69"/>
      <c r="L34" s="131" t="str">
        <f t="shared" ref="L34:L40" si="2">IFERROR(ROUND(J34-K34,0),"")</f>
        <v/>
      </c>
      <c r="M34" s="106"/>
      <c r="N34" s="131" t="str">
        <f t="shared" ref="N34:N40" si="3">IFERROR(ROUND(L34*M34,0),"")</f>
        <v/>
      </c>
      <c r="O34" s="138" t="str">
        <f t="shared" ref="O34:O40" si="4">IFERROR(ROUND(L34+N34,0),"")</f>
        <v/>
      </c>
    </row>
    <row r="35" spans="2:15" ht="35.1" customHeight="1" x14ac:dyDescent="0.25">
      <c r="B35" s="49" t="str">
        <f t="shared" si="1"/>
        <v/>
      </c>
      <c r="C35" s="158"/>
      <c r="D35" s="158"/>
      <c r="E35" s="158"/>
      <c r="F35" s="6" t="str">
        <f>IFERROR(VLOOKUP($C35,Master!$K$3:$O$54,2,FALSE),"")</f>
        <v/>
      </c>
      <c r="G35" s="66"/>
      <c r="H35" s="69"/>
      <c r="I35" s="69"/>
      <c r="J35" s="131" t="str">
        <f t="shared" si="0"/>
        <v/>
      </c>
      <c r="K35" s="69"/>
      <c r="L35" s="131" t="str">
        <f t="shared" si="2"/>
        <v/>
      </c>
      <c r="M35" s="106"/>
      <c r="N35" s="131" t="str">
        <f t="shared" si="3"/>
        <v/>
      </c>
      <c r="O35" s="138" t="str">
        <f t="shared" si="4"/>
        <v/>
      </c>
    </row>
    <row r="36" spans="2:15" ht="35.1" customHeight="1" x14ac:dyDescent="0.25">
      <c r="B36" s="49" t="str">
        <f t="shared" si="1"/>
        <v/>
      </c>
      <c r="C36" s="158"/>
      <c r="D36" s="158"/>
      <c r="E36" s="158"/>
      <c r="F36" s="6" t="str">
        <f>IFERROR(VLOOKUP($C36,Master!$K$3:$O$54,2,FALSE),"")</f>
        <v/>
      </c>
      <c r="G36" s="66"/>
      <c r="H36" s="69"/>
      <c r="I36" s="69"/>
      <c r="J36" s="131" t="str">
        <f t="shared" si="0"/>
        <v/>
      </c>
      <c r="K36" s="69"/>
      <c r="L36" s="131" t="str">
        <f t="shared" si="2"/>
        <v/>
      </c>
      <c r="M36" s="106"/>
      <c r="N36" s="131" t="str">
        <f t="shared" si="3"/>
        <v/>
      </c>
      <c r="O36" s="138" t="str">
        <f t="shared" si="4"/>
        <v/>
      </c>
    </row>
    <row r="37" spans="2:15" ht="35.1" customHeight="1" x14ac:dyDescent="0.25">
      <c r="B37" s="49" t="str">
        <f t="shared" si="1"/>
        <v/>
      </c>
      <c r="C37" s="158"/>
      <c r="D37" s="158"/>
      <c r="E37" s="158"/>
      <c r="F37" s="6" t="str">
        <f>IFERROR(VLOOKUP($C37,Master!$K$3:$O$54,2,FALSE),"")</f>
        <v/>
      </c>
      <c r="G37" s="66"/>
      <c r="H37" s="69"/>
      <c r="I37" s="69"/>
      <c r="J37" s="131" t="str">
        <f t="shared" si="0"/>
        <v/>
      </c>
      <c r="K37" s="69"/>
      <c r="L37" s="131" t="str">
        <f t="shared" si="2"/>
        <v/>
      </c>
      <c r="M37" s="106"/>
      <c r="N37" s="131" t="str">
        <f t="shared" si="3"/>
        <v/>
      </c>
      <c r="O37" s="138" t="str">
        <f t="shared" si="4"/>
        <v/>
      </c>
    </row>
    <row r="38" spans="2:15" ht="35.1" customHeight="1" x14ac:dyDescent="0.25">
      <c r="B38" s="49" t="str">
        <f t="shared" si="1"/>
        <v/>
      </c>
      <c r="C38" s="158"/>
      <c r="D38" s="158"/>
      <c r="E38" s="158"/>
      <c r="F38" s="6" t="str">
        <f>IFERROR(VLOOKUP($C38,Master!$K$3:$O$54,2,FALSE),"")</f>
        <v/>
      </c>
      <c r="G38" s="66"/>
      <c r="H38" s="69"/>
      <c r="I38" s="69"/>
      <c r="J38" s="131" t="str">
        <f t="shared" si="0"/>
        <v/>
      </c>
      <c r="K38" s="69"/>
      <c r="L38" s="131" t="str">
        <f t="shared" si="2"/>
        <v/>
      </c>
      <c r="M38" s="106"/>
      <c r="N38" s="131" t="str">
        <f t="shared" si="3"/>
        <v/>
      </c>
      <c r="O38" s="138" t="str">
        <f t="shared" si="4"/>
        <v/>
      </c>
    </row>
    <row r="39" spans="2:15" ht="35.1" customHeight="1" x14ac:dyDescent="0.25">
      <c r="B39" s="49" t="str">
        <f t="shared" si="1"/>
        <v/>
      </c>
      <c r="C39" s="158"/>
      <c r="D39" s="158"/>
      <c r="E39" s="158"/>
      <c r="F39" s="6" t="str">
        <f>IFERROR(VLOOKUP($C39,Master!$K$3:$O$54,2,FALSE),"")</f>
        <v/>
      </c>
      <c r="G39" s="66"/>
      <c r="H39" s="69"/>
      <c r="I39" s="69"/>
      <c r="J39" s="131" t="str">
        <f t="shared" si="0"/>
        <v/>
      </c>
      <c r="K39" s="69"/>
      <c r="L39" s="131" t="str">
        <f t="shared" si="2"/>
        <v/>
      </c>
      <c r="M39" s="106"/>
      <c r="N39" s="131" t="str">
        <f t="shared" si="3"/>
        <v/>
      </c>
      <c r="O39" s="138" t="str">
        <f t="shared" si="4"/>
        <v/>
      </c>
    </row>
    <row r="40" spans="2:15" ht="35.1" customHeight="1" x14ac:dyDescent="0.25">
      <c r="B40" s="49" t="str">
        <f t="shared" si="1"/>
        <v/>
      </c>
      <c r="C40" s="158"/>
      <c r="D40" s="158"/>
      <c r="E40" s="158"/>
      <c r="F40" s="6" t="str">
        <f>IFERROR(VLOOKUP($C40,Master!$K$3:$O$54,2,FALSE),"")</f>
        <v/>
      </c>
      <c r="G40" s="66"/>
      <c r="H40" s="69"/>
      <c r="I40" s="69"/>
      <c r="J40" s="131" t="str">
        <f t="shared" si="0"/>
        <v/>
      </c>
      <c r="K40" s="69"/>
      <c r="L40" s="131" t="str">
        <f t="shared" si="2"/>
        <v/>
      </c>
      <c r="M40" s="106"/>
      <c r="N40" s="131" t="str">
        <f t="shared" si="3"/>
        <v/>
      </c>
      <c r="O40" s="138" t="str">
        <f t="shared" si="4"/>
        <v/>
      </c>
    </row>
    <row r="41" spans="2:15" ht="35.1" customHeight="1" x14ac:dyDescent="0.25">
      <c r="B41" s="49" t="str">
        <f>IF(C41="","",B40+1)</f>
        <v/>
      </c>
      <c r="C41" s="158"/>
      <c r="D41" s="158"/>
      <c r="E41" s="158"/>
      <c r="F41" s="6" t="str">
        <f>IFERROR(VLOOKUP($C41,Master!$K$3:$O$54,2,FALSE),"")</f>
        <v/>
      </c>
      <c r="G41" s="66"/>
      <c r="H41" s="69"/>
      <c r="I41" s="69"/>
      <c r="J41" s="131" t="str">
        <f t="shared" si="0"/>
        <v/>
      </c>
      <c r="K41" s="69"/>
      <c r="L41" s="131" t="str">
        <f>IFERROR(ROUND(J41-K41,0),"")</f>
        <v/>
      </c>
      <c r="M41" s="106"/>
      <c r="N41" s="131" t="str">
        <f>IFERROR(ROUND(L41*M41,0),"")</f>
        <v/>
      </c>
      <c r="O41" s="138" t="str">
        <f>IFERROR(ROUND(L41+N41,0),"")</f>
        <v/>
      </c>
    </row>
    <row r="42" spans="2:15" ht="35.1" customHeight="1" x14ac:dyDescent="0.25">
      <c r="B42" s="170" t="s">
        <v>185</v>
      </c>
      <c r="C42" s="171"/>
      <c r="D42" s="171"/>
      <c r="E42" s="171"/>
      <c r="F42" s="171"/>
      <c r="G42" s="171"/>
      <c r="H42" s="171"/>
      <c r="I42" s="171"/>
      <c r="J42" s="171"/>
      <c r="K42" s="172"/>
      <c r="L42" s="78">
        <v>50000</v>
      </c>
      <c r="M42" s="77">
        <f>MAX(M32:M41)</f>
        <v>0.05</v>
      </c>
      <c r="N42" s="79">
        <f>IFERROR(ROUND(L42*M42,0),"")</f>
        <v>2500</v>
      </c>
      <c r="O42" s="90">
        <f>IFERROR(ROUND(L42+N42,0),"")</f>
        <v>52500</v>
      </c>
    </row>
    <row r="43" spans="2:15" ht="30" customHeight="1" x14ac:dyDescent="0.25">
      <c r="B43" s="159" t="s">
        <v>11</v>
      </c>
      <c r="C43" s="160"/>
      <c r="D43" s="160"/>
      <c r="E43" s="160"/>
      <c r="F43" s="160"/>
      <c r="G43" s="80"/>
      <c r="H43" s="80">
        <f>SUM(H32:H41)</f>
        <v>10000</v>
      </c>
      <c r="I43" s="80"/>
      <c r="J43" s="80">
        <f>SUM(J32:J41)</f>
        <v>100000</v>
      </c>
      <c r="K43" s="80">
        <f>SUM(K32:K41)</f>
        <v>50000</v>
      </c>
      <c r="L43" s="80">
        <f>SUM(L32:L41)</f>
        <v>50000</v>
      </c>
      <c r="M43" s="80"/>
      <c r="N43" s="80">
        <f>SUM(N32:N42)</f>
        <v>5000</v>
      </c>
      <c r="O43" s="91">
        <f>SUM(O32:O42)</f>
        <v>105000</v>
      </c>
    </row>
    <row r="44" spans="2:15" ht="20.100000000000001" customHeight="1" x14ac:dyDescent="0.25">
      <c r="B44" s="189" t="s">
        <v>190</v>
      </c>
      <c r="C44" s="190"/>
      <c r="D44" s="190"/>
      <c r="E44" s="190"/>
      <c r="F44" s="191"/>
      <c r="G44" s="150" t="str">
        <f>" Amount in Words : "&amp;ConvertCurrencyToEnglish(O43)</f>
        <v xml:space="preserve"> Amount in Words : Rupees One lakh Five Thousand  Only</v>
      </c>
      <c r="H44" s="151"/>
      <c r="I44" s="151"/>
      <c r="J44" s="151"/>
      <c r="K44" s="151"/>
      <c r="L44" s="151"/>
      <c r="M44" s="151"/>
      <c r="N44" s="151"/>
      <c r="O44" s="152"/>
    </row>
    <row r="45" spans="2:15" ht="20.100000000000001" customHeight="1" x14ac:dyDescent="0.25">
      <c r="B45" s="192"/>
      <c r="C45" s="193"/>
      <c r="D45" s="193"/>
      <c r="E45" s="193"/>
      <c r="F45" s="194"/>
      <c r="G45" s="153"/>
      <c r="H45" s="154"/>
      <c r="I45" s="154"/>
      <c r="J45" s="154"/>
      <c r="K45" s="154"/>
      <c r="L45" s="154"/>
      <c r="M45" s="154"/>
      <c r="N45" s="154"/>
      <c r="O45" s="155"/>
    </row>
    <row r="46" spans="2:15" ht="20.100000000000001" customHeight="1" x14ac:dyDescent="0.25">
      <c r="B46" s="192"/>
      <c r="C46" s="193"/>
      <c r="D46" s="193"/>
      <c r="E46" s="193"/>
      <c r="F46" s="194"/>
      <c r="G46" s="81" t="s">
        <v>191</v>
      </c>
      <c r="H46" s="156" t="s">
        <v>187</v>
      </c>
      <c r="I46" s="157"/>
      <c r="J46" s="84"/>
      <c r="K46" s="84"/>
      <c r="L46" s="84"/>
      <c r="M46" s="84"/>
      <c r="N46" s="84"/>
      <c r="O46" s="92"/>
    </row>
    <row r="47" spans="2:15" ht="20.100000000000001" customHeight="1" x14ac:dyDescent="0.25">
      <c r="B47" s="192"/>
      <c r="C47" s="193"/>
      <c r="D47" s="193"/>
      <c r="E47" s="193"/>
      <c r="F47" s="194"/>
      <c r="G47" s="82" t="s">
        <v>192</v>
      </c>
      <c r="H47" s="161" t="s">
        <v>188</v>
      </c>
      <c r="I47" s="162"/>
      <c r="J47" s="165" t="s">
        <v>98</v>
      </c>
      <c r="K47" s="165"/>
      <c r="L47" s="165"/>
      <c r="M47" s="165"/>
      <c r="N47" s="165"/>
      <c r="O47" s="166"/>
    </row>
    <row r="48" spans="2:15" ht="20.100000000000001" customHeight="1" x14ac:dyDescent="0.3">
      <c r="B48" s="195"/>
      <c r="C48" s="196"/>
      <c r="D48" s="196"/>
      <c r="E48" s="196"/>
      <c r="F48" s="197"/>
      <c r="G48" s="83" t="s">
        <v>186</v>
      </c>
      <c r="H48" s="163" t="s">
        <v>189</v>
      </c>
      <c r="I48" s="164"/>
      <c r="J48" s="145" t="str">
        <f>"for "&amp;B15</f>
        <v>for XYZ Corporation Private Limited</v>
      </c>
      <c r="K48" s="145"/>
      <c r="L48" s="145"/>
      <c r="M48" s="145"/>
      <c r="N48" s="145"/>
      <c r="O48" s="146"/>
    </row>
    <row r="49" spans="2:17" x14ac:dyDescent="0.25">
      <c r="B49" s="50"/>
      <c r="C49" s="42"/>
      <c r="D49" s="42"/>
      <c r="E49" s="42"/>
      <c r="F49" s="42"/>
      <c r="G49" s="42"/>
      <c r="H49" s="42"/>
      <c r="I49" s="42"/>
      <c r="J49" s="34"/>
      <c r="K49" s="34"/>
      <c r="L49" s="34"/>
      <c r="M49" s="34"/>
      <c r="N49" s="34"/>
      <c r="O49" s="37"/>
    </row>
    <row r="50" spans="2:17" x14ac:dyDescent="0.25">
      <c r="B50" s="3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7"/>
    </row>
    <row r="51" spans="2:17" x14ac:dyDescent="0.25">
      <c r="B51" s="136" t="s">
        <v>662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7"/>
    </row>
    <row r="52" spans="2:17" x14ac:dyDescent="0.25">
      <c r="B52" s="52" t="str">
        <f>"  Date  : "&amp;TEXT(N15,"DD-MMM-YYYY")</f>
        <v xml:space="preserve">  Date  : 27-Jun-2017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7"/>
    </row>
    <row r="53" spans="2:17" ht="18.75" x14ac:dyDescent="0.3">
      <c r="B53" s="52"/>
      <c r="C53" s="34"/>
      <c r="D53" s="34"/>
      <c r="E53" s="34"/>
      <c r="F53" s="34"/>
      <c r="G53" s="34"/>
      <c r="H53" s="34"/>
      <c r="I53" s="34"/>
      <c r="J53" s="145" t="s">
        <v>99</v>
      </c>
      <c r="K53" s="145"/>
      <c r="L53" s="145"/>
      <c r="M53" s="145"/>
      <c r="N53" s="145"/>
      <c r="O53" s="37"/>
    </row>
    <row r="54" spans="2:17" x14ac:dyDescent="0.2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  <row r="55" spans="2:17" ht="32.25" customHeight="1" x14ac:dyDescent="0.25">
      <c r="B55" s="147" t="str">
        <f>"Registered Office : "&amp;B17</f>
        <v>Registered Office : 12, Motimahal, Andheri Kurla Road, Mumbai, Maharashtra, 400 001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9"/>
    </row>
    <row r="56" spans="2:17" ht="27" customHeight="1" thickBot="1" x14ac:dyDescent="0.3">
      <c r="B56" s="167" t="s">
        <v>442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9"/>
    </row>
    <row r="57" spans="2:17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08" spans="30:31" x14ac:dyDescent="0.25">
      <c r="AD508" s="56" t="s">
        <v>17</v>
      </c>
      <c r="AE508" s="57" t="s">
        <v>18</v>
      </c>
    </row>
    <row r="509" spans="30:31" x14ac:dyDescent="0.25">
      <c r="AD509" s="58">
        <v>1</v>
      </c>
      <c r="AE509" s="59" t="s">
        <v>12</v>
      </c>
    </row>
    <row r="510" spans="30:31" x14ac:dyDescent="0.25">
      <c r="AD510" s="58">
        <f>AD509+1</f>
        <v>2</v>
      </c>
      <c r="AE510" s="59" t="s">
        <v>13</v>
      </c>
    </row>
    <row r="511" spans="30:31" x14ac:dyDescent="0.25">
      <c r="AD511" s="58">
        <f>AD510+1</f>
        <v>3</v>
      </c>
      <c r="AE511" s="59" t="s">
        <v>14</v>
      </c>
    </row>
    <row r="512" spans="30:31" x14ac:dyDescent="0.25">
      <c r="AD512" s="58">
        <f>AD511+1</f>
        <v>4</v>
      </c>
      <c r="AE512" s="59" t="s">
        <v>16</v>
      </c>
    </row>
    <row r="513" spans="30:33" x14ac:dyDescent="0.25">
      <c r="AD513" s="58">
        <f>AD512+1</f>
        <v>5</v>
      </c>
      <c r="AE513" s="59" t="s">
        <v>15</v>
      </c>
    </row>
    <row r="515" spans="30:33" x14ac:dyDescent="0.25">
      <c r="AD515" s="60" t="s">
        <v>6</v>
      </c>
      <c r="AE515" s="60" t="s">
        <v>20</v>
      </c>
      <c r="AF515" s="60" t="s">
        <v>101</v>
      </c>
      <c r="AG515" s="60" t="s">
        <v>6</v>
      </c>
    </row>
    <row r="516" spans="30:33" x14ac:dyDescent="0.25">
      <c r="AD516" s="9" t="s">
        <v>21</v>
      </c>
      <c r="AE516" s="61" t="s">
        <v>22</v>
      </c>
      <c r="AF516" s="61" t="s">
        <v>90</v>
      </c>
      <c r="AG516" s="9" t="s">
        <v>89</v>
      </c>
    </row>
    <row r="517" spans="30:33" x14ac:dyDescent="0.25">
      <c r="AD517" s="9" t="s">
        <v>23</v>
      </c>
      <c r="AE517" s="61" t="s">
        <v>24</v>
      </c>
      <c r="AF517" s="61" t="s">
        <v>76</v>
      </c>
      <c r="AG517" s="9" t="s">
        <v>75</v>
      </c>
    </row>
    <row r="518" spans="30:33" x14ac:dyDescent="0.25">
      <c r="AD518" s="9" t="s">
        <v>25</v>
      </c>
      <c r="AE518" s="61" t="s">
        <v>26</v>
      </c>
      <c r="AF518" s="61" t="s">
        <v>44</v>
      </c>
      <c r="AG518" s="9" t="s">
        <v>43</v>
      </c>
    </row>
    <row r="519" spans="30:33" x14ac:dyDescent="0.25">
      <c r="AD519" s="9" t="s">
        <v>27</v>
      </c>
      <c r="AE519" s="61" t="s">
        <v>28</v>
      </c>
      <c r="AF519" s="61" t="s">
        <v>56</v>
      </c>
      <c r="AG519" s="9" t="s">
        <v>55</v>
      </c>
    </row>
    <row r="520" spans="30:33" x14ac:dyDescent="0.25">
      <c r="AD520" s="9" t="s">
        <v>29</v>
      </c>
      <c r="AE520" s="61" t="s">
        <v>30</v>
      </c>
      <c r="AF520" s="61" t="s">
        <v>40</v>
      </c>
      <c r="AG520" s="9" t="s">
        <v>39</v>
      </c>
    </row>
    <row r="521" spans="30:33" x14ac:dyDescent="0.25">
      <c r="AD521" s="9" t="s">
        <v>31</v>
      </c>
      <c r="AE521" s="61" t="s">
        <v>32</v>
      </c>
      <c r="AF521" s="61" t="s">
        <v>28</v>
      </c>
      <c r="AG521" s="9" t="s">
        <v>27</v>
      </c>
    </row>
    <row r="522" spans="30:33" x14ac:dyDescent="0.25">
      <c r="AD522" s="9" t="s">
        <v>33</v>
      </c>
      <c r="AE522" s="61" t="s">
        <v>34</v>
      </c>
      <c r="AF522" s="61" t="s">
        <v>64</v>
      </c>
      <c r="AG522" s="9" t="s">
        <v>63</v>
      </c>
    </row>
    <row r="523" spans="30:33" x14ac:dyDescent="0.25">
      <c r="AD523" s="9" t="s">
        <v>35</v>
      </c>
      <c r="AE523" s="61" t="s">
        <v>36</v>
      </c>
      <c r="AF523" s="61" t="s">
        <v>72</v>
      </c>
      <c r="AG523" s="9" t="s">
        <v>71</v>
      </c>
    </row>
    <row r="524" spans="30:33" x14ac:dyDescent="0.25">
      <c r="AD524" s="9" t="s">
        <v>37</v>
      </c>
      <c r="AE524" s="61" t="s">
        <v>38</v>
      </c>
      <c r="AF524" s="61" t="s">
        <v>70</v>
      </c>
      <c r="AG524" s="9" t="s">
        <v>69</v>
      </c>
    </row>
    <row r="525" spans="30:33" x14ac:dyDescent="0.25">
      <c r="AD525" s="9" t="s">
        <v>39</v>
      </c>
      <c r="AE525" s="61" t="s">
        <v>40</v>
      </c>
      <c r="AF525" s="61" t="s">
        <v>34</v>
      </c>
      <c r="AG525" s="9" t="s">
        <v>33</v>
      </c>
    </row>
    <row r="526" spans="30:33" x14ac:dyDescent="0.25">
      <c r="AD526" s="9" t="s">
        <v>41</v>
      </c>
      <c r="AE526" s="61" t="s">
        <v>42</v>
      </c>
      <c r="AF526" s="61" t="s">
        <v>80</v>
      </c>
      <c r="AG526" s="9" t="s">
        <v>79</v>
      </c>
    </row>
    <row r="527" spans="30:33" x14ac:dyDescent="0.25">
      <c r="AD527" s="9" t="s">
        <v>43</v>
      </c>
      <c r="AE527" s="61" t="s">
        <v>44</v>
      </c>
      <c r="AF527" s="61" t="s">
        <v>68</v>
      </c>
      <c r="AG527" s="9" t="s">
        <v>67</v>
      </c>
    </row>
    <row r="528" spans="30:33" x14ac:dyDescent="0.25">
      <c r="AD528" s="9" t="s">
        <v>45</v>
      </c>
      <c r="AE528" s="61" t="s">
        <v>46</v>
      </c>
      <c r="AF528" s="61" t="s">
        <v>60</v>
      </c>
      <c r="AG528" s="9" t="s">
        <v>59</v>
      </c>
    </row>
    <row r="529" spans="30:33" x14ac:dyDescent="0.25">
      <c r="AD529" s="9" t="s">
        <v>47</v>
      </c>
      <c r="AE529" s="61" t="s">
        <v>48</v>
      </c>
      <c r="AF529" s="61" t="s">
        <v>32</v>
      </c>
      <c r="AG529" s="9" t="s">
        <v>31</v>
      </c>
    </row>
    <row r="530" spans="30:33" x14ac:dyDescent="0.25">
      <c r="AD530" s="9" t="s">
        <v>49</v>
      </c>
      <c r="AE530" s="61" t="s">
        <v>50</v>
      </c>
      <c r="AF530" s="61" t="s">
        <v>24</v>
      </c>
      <c r="AG530" s="9" t="s">
        <v>23</v>
      </c>
    </row>
    <row r="531" spans="30:33" x14ac:dyDescent="0.25">
      <c r="AD531" s="9" t="s">
        <v>51</v>
      </c>
      <c r="AE531" s="61" t="s">
        <v>52</v>
      </c>
      <c r="AF531" s="61" t="s">
        <v>22</v>
      </c>
      <c r="AG531" s="9" t="s">
        <v>21</v>
      </c>
    </row>
    <row r="532" spans="30:33" x14ac:dyDescent="0.25">
      <c r="AD532" s="9" t="s">
        <v>53</v>
      </c>
      <c r="AE532" s="61" t="s">
        <v>54</v>
      </c>
      <c r="AF532" s="61" t="s">
        <v>78</v>
      </c>
      <c r="AG532" s="9" t="s">
        <v>77</v>
      </c>
    </row>
    <row r="533" spans="30:33" x14ac:dyDescent="0.25">
      <c r="AD533" s="9" t="s">
        <v>55</v>
      </c>
      <c r="AE533" s="61" t="s">
        <v>56</v>
      </c>
      <c r="AF533" s="61" t="s">
        <v>84</v>
      </c>
      <c r="AG533" s="9" t="s">
        <v>83</v>
      </c>
    </row>
    <row r="534" spans="30:33" x14ac:dyDescent="0.25">
      <c r="AD534" s="9" t="s">
        <v>57</v>
      </c>
      <c r="AE534" s="61" t="s">
        <v>58</v>
      </c>
      <c r="AF534" s="61" t="s">
        <v>82</v>
      </c>
      <c r="AG534" s="9" t="s">
        <v>81</v>
      </c>
    </row>
    <row r="535" spans="30:33" x14ac:dyDescent="0.25">
      <c r="AD535" s="9" t="s">
        <v>59</v>
      </c>
      <c r="AE535" s="61" t="s">
        <v>60</v>
      </c>
      <c r="AF535" s="61" t="s">
        <v>66</v>
      </c>
      <c r="AG535" s="9" t="s">
        <v>65</v>
      </c>
    </row>
    <row r="536" spans="30:33" x14ac:dyDescent="0.25">
      <c r="AD536" s="9" t="s">
        <v>61</v>
      </c>
      <c r="AE536" s="61" t="s">
        <v>62</v>
      </c>
      <c r="AF536" s="61" t="s">
        <v>74</v>
      </c>
      <c r="AG536" s="9" t="s">
        <v>73</v>
      </c>
    </row>
    <row r="537" spans="30:33" x14ac:dyDescent="0.25">
      <c r="AD537" s="9" t="s">
        <v>63</v>
      </c>
      <c r="AE537" s="61" t="s">
        <v>64</v>
      </c>
      <c r="AF537" s="61" t="s">
        <v>48</v>
      </c>
      <c r="AG537" s="9" t="s">
        <v>47</v>
      </c>
    </row>
    <row r="538" spans="30:33" x14ac:dyDescent="0.25">
      <c r="AD538" s="9" t="s">
        <v>65</v>
      </c>
      <c r="AE538" s="61" t="s">
        <v>66</v>
      </c>
      <c r="AF538" s="61" t="s">
        <v>54</v>
      </c>
      <c r="AG538" s="9" t="s">
        <v>53</v>
      </c>
    </row>
    <row r="539" spans="30:33" x14ac:dyDescent="0.25">
      <c r="AD539" s="9" t="s">
        <v>67</v>
      </c>
      <c r="AE539" s="61" t="s">
        <v>68</v>
      </c>
      <c r="AF539" s="61" t="s">
        <v>50</v>
      </c>
      <c r="AG539" s="9" t="s">
        <v>49</v>
      </c>
    </row>
    <row r="540" spans="30:33" x14ac:dyDescent="0.25">
      <c r="AD540" s="9" t="s">
        <v>69</v>
      </c>
      <c r="AE540" s="61" t="s">
        <v>70</v>
      </c>
      <c r="AF540" s="61" t="s">
        <v>46</v>
      </c>
      <c r="AG540" s="9" t="s">
        <v>45</v>
      </c>
    </row>
    <row r="541" spans="30:33" x14ac:dyDescent="0.25">
      <c r="AD541" s="9" t="s">
        <v>71</v>
      </c>
      <c r="AE541" s="61" t="s">
        <v>72</v>
      </c>
      <c r="AF541" s="61" t="s">
        <v>62</v>
      </c>
      <c r="AG541" s="9" t="s">
        <v>61</v>
      </c>
    </row>
    <row r="542" spans="30:33" x14ac:dyDescent="0.25">
      <c r="AD542" s="9" t="s">
        <v>73</v>
      </c>
      <c r="AE542" s="61" t="s">
        <v>74</v>
      </c>
      <c r="AF542" s="61" t="s">
        <v>88</v>
      </c>
      <c r="AG542" s="9" t="s">
        <v>87</v>
      </c>
    </row>
    <row r="543" spans="30:33" x14ac:dyDescent="0.25">
      <c r="AD543" s="9" t="s">
        <v>75</v>
      </c>
      <c r="AE543" s="61" t="s">
        <v>76</v>
      </c>
      <c r="AF543" s="61" t="s">
        <v>26</v>
      </c>
      <c r="AG543" s="9" t="s">
        <v>25</v>
      </c>
    </row>
    <row r="544" spans="30:33" x14ac:dyDescent="0.25">
      <c r="AD544" s="9" t="s">
        <v>77</v>
      </c>
      <c r="AE544" s="61" t="s">
        <v>78</v>
      </c>
      <c r="AF544" s="61" t="s">
        <v>36</v>
      </c>
      <c r="AG544" s="9" t="s">
        <v>35</v>
      </c>
    </row>
    <row r="545" spans="1:33" x14ac:dyDescent="0.25">
      <c r="AD545" s="9" t="s">
        <v>79</v>
      </c>
      <c r="AE545" s="61" t="s">
        <v>80</v>
      </c>
      <c r="AF545" s="61" t="s">
        <v>42</v>
      </c>
      <c r="AG545" s="9" t="s">
        <v>41</v>
      </c>
    </row>
    <row r="546" spans="1:33" x14ac:dyDescent="0.25">
      <c r="AD546" s="9" t="s">
        <v>81</v>
      </c>
      <c r="AE546" s="61" t="s">
        <v>82</v>
      </c>
      <c r="AF546" s="61" t="s">
        <v>86</v>
      </c>
      <c r="AG546" s="9" t="s">
        <v>85</v>
      </c>
    </row>
    <row r="547" spans="1:33" x14ac:dyDescent="0.25">
      <c r="AD547" s="9" t="s">
        <v>83</v>
      </c>
      <c r="AE547" s="61" t="s">
        <v>84</v>
      </c>
      <c r="AF547" s="61" t="s">
        <v>92</v>
      </c>
      <c r="AG547" s="9" t="s">
        <v>91</v>
      </c>
    </row>
    <row r="548" spans="1:33" x14ac:dyDescent="0.25">
      <c r="AD548" s="9" t="s">
        <v>85</v>
      </c>
      <c r="AE548" s="61" t="s">
        <v>86</v>
      </c>
      <c r="AF548" s="61" t="s">
        <v>52</v>
      </c>
      <c r="AG548" s="9" t="s">
        <v>51</v>
      </c>
    </row>
    <row r="549" spans="1:33" x14ac:dyDescent="0.25">
      <c r="AD549" s="9" t="s">
        <v>87</v>
      </c>
      <c r="AE549" s="61" t="s">
        <v>88</v>
      </c>
      <c r="AF549" s="61" t="s">
        <v>38</v>
      </c>
      <c r="AG549" s="9" t="s">
        <v>37</v>
      </c>
    </row>
    <row r="550" spans="1:33" x14ac:dyDescent="0.25">
      <c r="AD550" s="9" t="s">
        <v>89</v>
      </c>
      <c r="AE550" s="61" t="s">
        <v>90</v>
      </c>
      <c r="AF550" s="61" t="s">
        <v>30</v>
      </c>
      <c r="AG550" s="9" t="s">
        <v>29</v>
      </c>
    </row>
    <row r="551" spans="1:33" x14ac:dyDescent="0.25">
      <c r="AD551" s="9" t="s">
        <v>91</v>
      </c>
      <c r="AE551" s="61" t="s">
        <v>92</v>
      </c>
      <c r="AF551" s="61" t="s">
        <v>58</v>
      </c>
      <c r="AG551" s="9" t="s">
        <v>57</v>
      </c>
    </row>
    <row r="552" spans="1:33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</row>
    <row r="553" spans="1:33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</row>
    <row r="554" spans="1:33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</row>
    <row r="555" spans="1:33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</row>
    <row r="556" spans="1:33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</row>
    <row r="557" spans="1:33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</row>
    <row r="558" spans="1:33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</row>
    <row r="559" spans="1:33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</row>
    <row r="560" spans="1:33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</row>
    <row r="561" spans="1:19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</row>
    <row r="562" spans="1:19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</row>
    <row r="563" spans="1:19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</row>
    <row r="564" spans="1:19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</row>
    <row r="565" spans="1:19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</row>
    <row r="566" spans="1:19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</row>
  </sheetData>
  <sheetProtection algorithmName="SHA-512" hashValue="Qimb3MgF70sTgEEZz+Vwj0Ev5uw82PMjLPFMuSHpTHiCpTTcgCWVMwjYwjL+ktk+VP4pSfqbEISYunFGLXLOxw==" saltValue="uuKPudqs4EaILsPd6iGx/Q==" spinCount="100000" sheet="1" objects="1" scenarios="1"/>
  <mergeCells count="48">
    <mergeCell ref="B24:F24"/>
    <mergeCell ref="B25:F25"/>
    <mergeCell ref="B23:F23"/>
    <mergeCell ref="B17:J18"/>
    <mergeCell ref="K10:O11"/>
    <mergeCell ref="B15:J16"/>
    <mergeCell ref="G10:J11"/>
    <mergeCell ref="G23:I23"/>
    <mergeCell ref="G12:J13"/>
    <mergeCell ref="N19:O19"/>
    <mergeCell ref="C35:E35"/>
    <mergeCell ref="C36:E36"/>
    <mergeCell ref="C33:E33"/>
    <mergeCell ref="C34:E34"/>
    <mergeCell ref="E27:F27"/>
    <mergeCell ref="C32:E32"/>
    <mergeCell ref="B56:O56"/>
    <mergeCell ref="B42:K42"/>
    <mergeCell ref="O30:O31"/>
    <mergeCell ref="N15:O15"/>
    <mergeCell ref="N25:O25"/>
    <mergeCell ref="N21:O21"/>
    <mergeCell ref="N23:O23"/>
    <mergeCell ref="K30:K31"/>
    <mergeCell ref="L30:L31"/>
    <mergeCell ref="M30:N30"/>
    <mergeCell ref="J53:N53"/>
    <mergeCell ref="B30:B31"/>
    <mergeCell ref="C30:E31"/>
    <mergeCell ref="F30:F31"/>
    <mergeCell ref="H30:H31"/>
    <mergeCell ref="B44:F48"/>
    <mergeCell ref="I30:I31"/>
    <mergeCell ref="G30:G31"/>
    <mergeCell ref="J30:J31"/>
    <mergeCell ref="J48:O48"/>
    <mergeCell ref="B55:O55"/>
    <mergeCell ref="G44:O45"/>
    <mergeCell ref="H46:I46"/>
    <mergeCell ref="C41:E41"/>
    <mergeCell ref="B43:F43"/>
    <mergeCell ref="H47:I47"/>
    <mergeCell ref="H48:I48"/>
    <mergeCell ref="J47:O47"/>
    <mergeCell ref="C39:E39"/>
    <mergeCell ref="C40:E40"/>
    <mergeCell ref="C37:E37"/>
    <mergeCell ref="C38:E38"/>
  </mergeCells>
  <dataValidations count="1">
    <dataValidation type="list" allowBlank="1" showInputMessage="1" showErrorMessage="1" sqref="N19:O19">
      <formula1>"Not Applicable, Applicable"</formula1>
    </dataValidation>
  </dataValidations>
  <pageMargins left="0.23622047244094499" right="0.23622047244094499" top="0.74803149606299202" bottom="0.74803149606299202" header="0.78740157480314998" footer="0.31496062992126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 macro="[0]!OptionButton8_Click">
                <anchor moveWithCells="1">
                  <from>
                    <xdr:col>6</xdr:col>
                    <xdr:colOff>104775</xdr:colOff>
                    <xdr:row>2</xdr:row>
                    <xdr:rowOff>66675</xdr:rowOff>
                  </from>
                  <to>
                    <xdr:col>7</xdr:col>
                    <xdr:colOff>266700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 macro="[0]!OptionButton8_Click">
                <anchor moveWithCells="1">
                  <from>
                    <xdr:col>6</xdr:col>
                    <xdr:colOff>104775</xdr:colOff>
                    <xdr:row>3</xdr:row>
                    <xdr:rowOff>66675</xdr:rowOff>
                  </from>
                  <to>
                    <xdr:col>7</xdr:col>
                    <xdr:colOff>266700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 macro="[0]!OptionButton8_Click">
                <anchor moveWithCells="1">
                  <from>
                    <xdr:col>6</xdr:col>
                    <xdr:colOff>85725</xdr:colOff>
                    <xdr:row>4</xdr:row>
                    <xdr:rowOff>104775</xdr:rowOff>
                  </from>
                  <to>
                    <xdr:col>7</xdr:col>
                    <xdr:colOff>247650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 macro="[0]!OptionButton8_Click">
                <anchor moveWithCells="1">
                  <from>
                    <xdr:col>6</xdr:col>
                    <xdr:colOff>95250</xdr:colOff>
                    <xdr:row>5</xdr:row>
                    <xdr:rowOff>123825</xdr:rowOff>
                  </from>
                  <to>
                    <xdr:col>7</xdr:col>
                    <xdr:colOff>257175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Master!$K$3:$K$54</xm:f>
          </x14:formula1>
          <xm:sqref>D33:E41 C32:C41</xm:sqref>
        </x14:dataValidation>
        <x14:dataValidation type="list" allowBlank="1" showInputMessage="1" showErrorMessage="1">
          <x14:formula1>
            <xm:f>Master!$B$3:$B$54</xm:f>
          </x14:formula1>
          <xm:sqref>J23</xm:sqref>
        </x14:dataValidation>
        <x14:dataValidation type="list" allowBlank="1" showInputMessage="1" showErrorMessage="1">
          <x14:formula1>
            <xm:f>Master!$B$35:$B$54</xm:f>
          </x14:formula1>
          <xm:sqref>B23:I23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E569"/>
  <sheetViews>
    <sheetView workbookViewId="0">
      <selection activeCell="H19" sqref="H19"/>
    </sheetView>
  </sheetViews>
  <sheetFormatPr defaultColWidth="9.140625" defaultRowHeight="15.75" x14ac:dyDescent="0.25"/>
  <cols>
    <col min="1" max="1" width="1.85546875" style="11" customWidth="1"/>
    <col min="2" max="2" width="7" style="11" customWidth="1"/>
    <col min="3" max="4" width="9.140625" style="11" customWidth="1"/>
    <col min="5" max="5" width="13.42578125" style="11" customWidth="1"/>
    <col min="6" max="6" width="12.42578125" style="11" customWidth="1"/>
    <col min="7" max="7" width="9.85546875" style="11" customWidth="1"/>
    <col min="8" max="8" width="10.7109375" style="11" customWidth="1"/>
    <col min="9" max="9" width="9.140625" style="11" customWidth="1"/>
    <col min="10" max="10" width="13.140625" style="11" customWidth="1"/>
    <col min="11" max="11" width="14.42578125" style="11" customWidth="1"/>
    <col min="12" max="12" width="6.42578125" style="11" customWidth="1"/>
    <col min="13" max="13" width="17.7109375" style="11" customWidth="1"/>
    <col min="14" max="14" width="11.85546875" style="11" customWidth="1"/>
    <col min="15" max="15" width="9.42578125" style="11" customWidth="1"/>
    <col min="16" max="28" width="9.140625" style="11" customWidth="1"/>
    <col min="29" max="29" width="30.85546875" style="11" customWidth="1"/>
    <col min="30" max="30" width="26.140625" style="11" customWidth="1"/>
    <col min="31" max="31" width="9.140625" style="11" customWidth="1"/>
    <col min="32" max="32" width="6.28515625" style="11" customWidth="1"/>
    <col min="33" max="33" width="30.85546875" style="11" customWidth="1"/>
    <col min="34" max="16384" width="9.140625" style="11"/>
  </cols>
  <sheetData>
    <row r="1" spans="2:30" ht="3.75" customHeight="1" thickBot="1" x14ac:dyDescent="0.3"/>
    <row r="2" spans="2:30" x14ac:dyDescent="0.25">
      <c r="B2" s="12"/>
      <c r="C2" s="13"/>
      <c r="D2" s="13"/>
      <c r="E2" s="13"/>
      <c r="F2" s="13"/>
      <c r="G2" s="112" t="s">
        <v>235</v>
      </c>
      <c r="H2" s="13"/>
      <c r="I2" s="13"/>
      <c r="J2" s="13"/>
      <c r="K2" s="13"/>
      <c r="L2" s="13"/>
      <c r="M2" s="13"/>
    </row>
    <row r="3" spans="2:30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30" x14ac:dyDescent="0.25">
      <c r="B4" s="15"/>
      <c r="C4" s="16"/>
      <c r="D4" s="130">
        <v>2</v>
      </c>
      <c r="E4" s="16"/>
      <c r="F4" s="16"/>
      <c r="G4" s="16"/>
      <c r="H4" s="16"/>
      <c r="I4" s="16"/>
      <c r="J4" s="16"/>
      <c r="K4" s="16"/>
      <c r="L4" s="16"/>
      <c r="M4" s="16"/>
    </row>
    <row r="5" spans="2:30" x14ac:dyDescent="0.2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30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30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30" ht="9.75" customHeight="1" thickBot="1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30" ht="11.25" customHeight="1" thickBo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30" ht="13.5" customHeight="1" x14ac:dyDescent="0.25">
      <c r="B10" s="25"/>
      <c r="C10" s="26"/>
      <c r="D10" s="26"/>
      <c r="E10" s="26"/>
      <c r="F10" s="27"/>
      <c r="G10" s="215" t="s">
        <v>0</v>
      </c>
      <c r="H10" s="215"/>
      <c r="I10" s="215"/>
      <c r="J10" s="216"/>
      <c r="K10" s="206" t="str">
        <f>CHOOSE($D$4,"ORIGIONAL FOR RECEIPEINT","DUPLICATE FOR TRANSPORTER","TRIPLICATE FOR SUPPLIER","EXTRA COPY")</f>
        <v>DUPLICATE FOR TRANSPORTER</v>
      </c>
      <c r="L10" s="207"/>
      <c r="M10" s="208"/>
    </row>
    <row r="11" spans="2:30" ht="13.5" customHeight="1" x14ac:dyDescent="0.25">
      <c r="B11" s="28"/>
      <c r="C11" s="29"/>
      <c r="D11" s="29"/>
      <c r="E11" s="29"/>
      <c r="F11" s="30"/>
      <c r="G11" s="217"/>
      <c r="H11" s="217"/>
      <c r="I11" s="217"/>
      <c r="J11" s="218"/>
      <c r="K11" s="209"/>
      <c r="L11" s="210"/>
      <c r="M11" s="211"/>
    </row>
    <row r="12" spans="2:30" ht="18" customHeight="1" x14ac:dyDescent="0.25">
      <c r="B12" s="28"/>
      <c r="C12" s="29"/>
      <c r="D12" s="29"/>
      <c r="E12" s="29"/>
      <c r="F12" s="32"/>
      <c r="G12" s="217"/>
      <c r="H12" s="217"/>
      <c r="I12" s="217"/>
      <c r="J12" s="218"/>
      <c r="K12" s="33"/>
      <c r="L12" s="34"/>
      <c r="M12" s="37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2:30" ht="18" customHeight="1" x14ac:dyDescent="0.25">
      <c r="B13" s="28"/>
      <c r="C13" s="29"/>
      <c r="D13" s="29"/>
      <c r="E13" s="29"/>
      <c r="F13" s="34"/>
      <c r="G13" s="34"/>
      <c r="H13" s="34"/>
      <c r="I13" s="34"/>
      <c r="J13" s="34"/>
      <c r="K13" s="97" t="s">
        <v>225</v>
      </c>
      <c r="L13" s="34"/>
      <c r="M13" s="89" t="s">
        <v>236</v>
      </c>
    </row>
    <row r="14" spans="2:30" ht="2.1" customHeight="1" x14ac:dyDescent="0.25">
      <c r="B14" s="28"/>
      <c r="C14" s="29"/>
      <c r="D14" s="29"/>
      <c r="E14" s="29"/>
      <c r="F14" s="34"/>
      <c r="G14" s="34"/>
      <c r="H14" s="34"/>
      <c r="I14" s="34"/>
      <c r="J14" s="34"/>
      <c r="K14" s="97"/>
      <c r="L14" s="34"/>
      <c r="M14" s="37"/>
    </row>
    <row r="15" spans="2:30" ht="18" customHeight="1" x14ac:dyDescent="0.25">
      <c r="B15" s="212" t="s">
        <v>659</v>
      </c>
      <c r="C15" s="213"/>
      <c r="D15" s="213"/>
      <c r="E15" s="213"/>
      <c r="F15" s="213"/>
      <c r="G15" s="213"/>
      <c r="H15" s="213"/>
      <c r="I15" s="213"/>
      <c r="J15" s="214"/>
      <c r="K15" s="97" t="s">
        <v>224</v>
      </c>
      <c r="L15" s="34"/>
      <c r="M15" s="98">
        <v>42913</v>
      </c>
    </row>
    <row r="16" spans="2:30" ht="10.5" customHeight="1" x14ac:dyDescent="0.25">
      <c r="B16" s="212"/>
      <c r="C16" s="213"/>
      <c r="D16" s="213"/>
      <c r="E16" s="213"/>
      <c r="F16" s="213"/>
      <c r="G16" s="213"/>
      <c r="H16" s="213"/>
      <c r="I16" s="213"/>
      <c r="J16" s="214"/>
      <c r="K16" s="97"/>
      <c r="L16" s="34"/>
      <c r="M16" s="37"/>
    </row>
    <row r="17" spans="2:13" ht="15.75" customHeight="1" x14ac:dyDescent="0.25">
      <c r="B17" s="203" t="s">
        <v>660</v>
      </c>
      <c r="C17" s="204"/>
      <c r="D17" s="204"/>
      <c r="E17" s="204"/>
      <c r="F17" s="204"/>
      <c r="G17" s="204"/>
      <c r="H17" s="204"/>
      <c r="I17" s="204"/>
      <c r="J17" s="205"/>
      <c r="K17" s="97" t="s">
        <v>226</v>
      </c>
      <c r="L17" s="34"/>
      <c r="M17" s="99">
        <v>0.4375</v>
      </c>
    </row>
    <row r="18" spans="2:13" ht="6" customHeight="1" x14ac:dyDescent="0.25">
      <c r="B18" s="203"/>
      <c r="C18" s="204"/>
      <c r="D18" s="204"/>
      <c r="E18" s="204"/>
      <c r="F18" s="204"/>
      <c r="G18" s="204"/>
      <c r="H18" s="204"/>
      <c r="I18" s="204"/>
      <c r="J18" s="205"/>
      <c r="K18" s="97"/>
      <c r="L18" s="34"/>
      <c r="M18" s="37"/>
    </row>
    <row r="19" spans="2:13" x14ac:dyDescent="0.25">
      <c r="B19" s="70"/>
      <c r="C19" s="32"/>
      <c r="D19" s="32"/>
      <c r="E19" s="32"/>
      <c r="F19" s="32"/>
      <c r="G19" s="32"/>
      <c r="H19" s="32"/>
      <c r="I19" s="32"/>
      <c r="J19" s="32"/>
      <c r="K19" s="97" t="s">
        <v>227</v>
      </c>
      <c r="L19" s="34"/>
      <c r="M19" s="88" t="s">
        <v>103</v>
      </c>
    </row>
    <row r="20" spans="2:13" x14ac:dyDescent="0.25">
      <c r="B20" s="140" t="s">
        <v>160</v>
      </c>
      <c r="C20" s="34"/>
      <c r="D20" s="34"/>
      <c r="E20" s="34"/>
      <c r="F20" s="139" t="s">
        <v>161</v>
      </c>
      <c r="G20" s="34"/>
      <c r="H20" s="34"/>
      <c r="I20" s="34"/>
      <c r="J20" s="34"/>
      <c r="K20" s="97"/>
      <c r="L20" s="34"/>
      <c r="M20" s="37"/>
    </row>
    <row r="21" spans="2:13" x14ac:dyDescent="0.25">
      <c r="B21" s="38" t="s">
        <v>19</v>
      </c>
      <c r="C21" s="129" t="s">
        <v>661</v>
      </c>
      <c r="D21" s="34"/>
      <c r="E21" s="34"/>
      <c r="F21" s="34" t="str">
        <f>"State: "&amp;IFERROR(VLOOKUP(LEFT(C21,2),State,2,FALSE),"")</f>
        <v>State: Maharashtra</v>
      </c>
      <c r="G21" s="39"/>
      <c r="H21" s="39"/>
      <c r="I21" s="39"/>
      <c r="J21" s="39"/>
      <c r="K21" s="97" t="s">
        <v>228</v>
      </c>
      <c r="L21" s="34"/>
      <c r="M21" s="100" t="s">
        <v>105</v>
      </c>
    </row>
    <row r="22" spans="2:13" x14ac:dyDescent="0.25">
      <c r="B22" s="41" t="s">
        <v>5</v>
      </c>
      <c r="C22" s="42"/>
      <c r="D22" s="42"/>
      <c r="E22" s="42"/>
      <c r="F22" s="43"/>
      <c r="G22" s="44" t="s">
        <v>100</v>
      </c>
      <c r="H22" s="42"/>
      <c r="I22" s="42"/>
      <c r="J22" s="42"/>
      <c r="K22" s="97"/>
      <c r="L22" s="34"/>
      <c r="M22" s="37"/>
    </row>
    <row r="23" spans="2:13" x14ac:dyDescent="0.25">
      <c r="B23" s="201" t="s">
        <v>199</v>
      </c>
      <c r="C23" s="176"/>
      <c r="D23" s="176"/>
      <c r="E23" s="176"/>
      <c r="F23" s="202"/>
      <c r="G23" s="219" t="s">
        <v>199</v>
      </c>
      <c r="H23" s="176"/>
      <c r="I23" s="176"/>
      <c r="J23" s="202"/>
      <c r="K23" s="97" t="s">
        <v>229</v>
      </c>
      <c r="L23" s="34"/>
      <c r="M23" s="100" t="s">
        <v>106</v>
      </c>
    </row>
    <row r="24" spans="2:13" x14ac:dyDescent="0.25">
      <c r="B24" s="200" t="str">
        <f>IFERROR(VLOOKUP($B$23,Master!$B$3:$H$32,3,FALSE)&amp;", "&amp;VLOOKUP($B$23,Master!$B$3:$H$32,4,FALSE),"")</f>
        <v>Anand Bhavan -1, MG Road -01</v>
      </c>
      <c r="C24" s="198"/>
      <c r="D24" s="198"/>
      <c r="E24" s="198"/>
      <c r="F24" s="199"/>
      <c r="G24" s="72" t="str">
        <f>IFERROR(IF(OR($G$23="",$G$23=$B$23),$B24,VLOOKUP($G$23,Master!$B$3:$H$32,3,FALSE)&amp;", "&amp;VLOOKUP($G$23,Master!$B$3:$H$32,4,FALSE)),"")</f>
        <v>Anand Bhavan -1, MG Road -01</v>
      </c>
      <c r="H24" s="73"/>
      <c r="I24" s="73"/>
      <c r="J24" s="73"/>
      <c r="K24" s="97"/>
      <c r="L24" s="34"/>
      <c r="M24" s="37"/>
    </row>
    <row r="25" spans="2:13" x14ac:dyDescent="0.25">
      <c r="B25" s="200" t="str">
        <f>IFERROR(VLOOKUP($B$23,Master!$B$3:$H$32,5,FALSE)&amp;", "&amp;VLOOKUP($B$23,Master!$B$3:$H$32,6,FALSE),"")</f>
        <v>Near Post Office-1, Mumbai</v>
      </c>
      <c r="C25" s="198"/>
      <c r="D25" s="198"/>
      <c r="E25" s="198"/>
      <c r="F25" s="199"/>
      <c r="G25" s="72" t="str">
        <f>IFERROR(IF(OR($G$23="",$G$23=$B$23),$B25,VLOOKUP($G$23,Master!$B$3:$H$32,5,FALSE)&amp;", "&amp;VLOOKUP($G$23,Master!$B$3:$H$32,6,FALSE)),"")</f>
        <v>Near Post Office-1, Mumbai</v>
      </c>
      <c r="H25" s="73"/>
      <c r="I25" s="73"/>
      <c r="J25" s="73"/>
      <c r="K25" s="97" t="s">
        <v>230</v>
      </c>
      <c r="L25" s="34"/>
      <c r="M25" s="98">
        <f>M15</f>
        <v>42913</v>
      </c>
    </row>
    <row r="26" spans="2:13" x14ac:dyDescent="0.25">
      <c r="B26" s="28" t="s">
        <v>166</v>
      </c>
      <c r="C26" s="198" t="str">
        <f>IFERROR(VLOOKUP($B$23,Master!$B$3:$H$32,2,FALSE),"")</f>
        <v>27SDEPM5849N123</v>
      </c>
      <c r="D26" s="198"/>
      <c r="E26" s="198"/>
      <c r="F26" s="199"/>
      <c r="G26" s="64" t="s">
        <v>166</v>
      </c>
      <c r="H26" s="29" t="str">
        <f>IFERROR(IF(OR($G$23="",$G$23=$B$23),$C26,VLOOKUP($G$23,Master!$B$3:$H$32,2,FALSE)),"")</f>
        <v>27SDEPM5849N123</v>
      </c>
      <c r="I26" s="29"/>
      <c r="J26" s="29"/>
      <c r="K26" s="97"/>
      <c r="L26" s="34"/>
      <c r="M26" s="37"/>
    </row>
    <row r="27" spans="2:13" x14ac:dyDescent="0.25">
      <c r="B27" s="38" t="s">
        <v>179</v>
      </c>
      <c r="C27" s="45" t="str">
        <f>LEFT(C26,2)</f>
        <v>27</v>
      </c>
      <c r="D27" s="34"/>
      <c r="E27" s="34"/>
      <c r="F27" s="34"/>
      <c r="G27" s="97" t="s">
        <v>178</v>
      </c>
      <c r="H27" s="29" t="str">
        <f>IFERROR(IF(OR($G$23="",$G$23=$B$23),$C27,LEFT($H$26,2)),"")</f>
        <v>27</v>
      </c>
      <c r="I27" s="85"/>
      <c r="J27" s="85"/>
      <c r="K27" s="97" t="s">
        <v>231</v>
      </c>
      <c r="L27" s="34"/>
      <c r="M27" s="89" t="s">
        <v>104</v>
      </c>
    </row>
    <row r="28" spans="2:13" x14ac:dyDescent="0.25">
      <c r="B28" s="104" t="s">
        <v>181</v>
      </c>
      <c r="C28" s="198" t="str">
        <f>IFERROR(VLOOKUP(C27,State,2,FALSE),"")</f>
        <v>Maharashtra</v>
      </c>
      <c r="D28" s="198"/>
      <c r="E28" s="34"/>
      <c r="F28" s="31"/>
      <c r="G28" s="64" t="s">
        <v>180</v>
      </c>
      <c r="H28" s="29" t="str">
        <f>IFERROR(VLOOKUP($H$27,State,2,FALSE),"")</f>
        <v>Maharashtra</v>
      </c>
      <c r="I28" s="34"/>
      <c r="J28" s="34"/>
      <c r="K28" s="33"/>
      <c r="L28" s="34"/>
      <c r="M28" s="37"/>
    </row>
    <row r="29" spans="2:13" ht="6" customHeight="1" x14ac:dyDescent="0.25">
      <c r="B29" s="46"/>
      <c r="C29" s="39"/>
      <c r="D29" s="39"/>
      <c r="E29" s="39"/>
      <c r="F29" s="40"/>
      <c r="G29" s="47"/>
      <c r="H29" s="39"/>
      <c r="I29" s="39"/>
      <c r="J29" s="39"/>
      <c r="K29" s="47"/>
      <c r="L29" s="39"/>
      <c r="M29" s="48"/>
    </row>
    <row r="30" spans="2:13" ht="15.75" customHeight="1" x14ac:dyDescent="0.25">
      <c r="B30" s="181" t="s">
        <v>7</v>
      </c>
      <c r="C30" s="183" t="s">
        <v>8</v>
      </c>
      <c r="D30" s="184"/>
      <c r="E30" s="185"/>
      <c r="F30" s="141" t="s">
        <v>9</v>
      </c>
      <c r="G30" s="143" t="s">
        <v>157</v>
      </c>
      <c r="H30" s="141" t="s">
        <v>156</v>
      </c>
      <c r="I30" s="141" t="s">
        <v>158</v>
      </c>
      <c r="J30" s="143" t="s">
        <v>183</v>
      </c>
      <c r="K30" s="180" t="s">
        <v>169</v>
      </c>
      <c r="L30" s="178" t="s">
        <v>159</v>
      </c>
      <c r="M30" s="233" t="s">
        <v>170</v>
      </c>
    </row>
    <row r="31" spans="2:13" x14ac:dyDescent="0.25">
      <c r="B31" s="182"/>
      <c r="C31" s="186"/>
      <c r="D31" s="187"/>
      <c r="E31" s="188"/>
      <c r="F31" s="142"/>
      <c r="G31" s="144"/>
      <c r="H31" s="142"/>
      <c r="I31" s="142"/>
      <c r="J31" s="144"/>
      <c r="K31" s="180"/>
      <c r="L31" s="179"/>
      <c r="M31" s="234"/>
    </row>
    <row r="32" spans="2:13" ht="35.1" customHeight="1" x14ac:dyDescent="0.25">
      <c r="B32" s="49">
        <v>1</v>
      </c>
      <c r="C32" s="158" t="s">
        <v>114</v>
      </c>
      <c r="D32" s="158"/>
      <c r="E32" s="158"/>
      <c r="F32" s="6">
        <f>IFERROR(VLOOKUP($C32,Master!$K$3:$O$54,2,FALSE),"")</f>
        <v>123458</v>
      </c>
      <c r="G32" s="66" t="s">
        <v>167</v>
      </c>
      <c r="H32" s="69">
        <v>10000</v>
      </c>
      <c r="I32" s="69">
        <v>10</v>
      </c>
      <c r="J32" s="131">
        <f t="shared" ref="J32" si="0">IFERROR(IF(H32=0,"",ROUND(H32*I32,0)),"")</f>
        <v>100000</v>
      </c>
      <c r="K32" s="69">
        <v>4000</v>
      </c>
      <c r="L32" s="106">
        <v>0.05</v>
      </c>
      <c r="M32" s="132">
        <f>IFERROR(J32-K32,"")</f>
        <v>96000</v>
      </c>
    </row>
    <row r="33" spans="2:14" ht="35.1" customHeight="1" x14ac:dyDescent="0.25">
      <c r="B33" s="49" t="str">
        <f>IF(C33="","",B32+1)</f>
        <v/>
      </c>
      <c r="C33" s="158"/>
      <c r="D33" s="158"/>
      <c r="E33" s="158"/>
      <c r="F33" s="6" t="str">
        <f>IFERROR(VLOOKUP($C33,Master!$K$3:$O$54,2,FALSE),"")</f>
        <v/>
      </c>
      <c r="G33" s="66"/>
      <c r="H33" s="69"/>
      <c r="I33" s="69"/>
      <c r="J33" s="131" t="str">
        <f>IFERROR(IF(H33=0,"",ROUND(H33*I33,0)),"")</f>
        <v/>
      </c>
      <c r="K33" s="69"/>
      <c r="L33" s="106"/>
      <c r="M33" s="132" t="str">
        <f t="shared" ref="M33:M42" si="1">IFERROR(J33-K33,"")</f>
        <v/>
      </c>
    </row>
    <row r="34" spans="2:14" ht="35.1" customHeight="1" x14ac:dyDescent="0.25">
      <c r="B34" s="49" t="str">
        <f t="shared" ref="B34:B41" si="2">IF(C34="","",B33+1)</f>
        <v/>
      </c>
      <c r="C34" s="158"/>
      <c r="D34" s="158"/>
      <c r="E34" s="158"/>
      <c r="F34" s="6" t="str">
        <f>IFERROR(VLOOKUP($C34,Master!$K$3:$O$54,2,FALSE),"")</f>
        <v/>
      </c>
      <c r="G34" s="66"/>
      <c r="H34" s="69"/>
      <c r="I34" s="69"/>
      <c r="J34" s="131" t="str">
        <f t="shared" ref="J34:J41" si="3">IFERROR(IF(H34=0,"",ROUND(H34*I34,0)),"")</f>
        <v/>
      </c>
      <c r="K34" s="69"/>
      <c r="L34" s="106"/>
      <c r="M34" s="132" t="str">
        <f t="shared" si="1"/>
        <v/>
      </c>
    </row>
    <row r="35" spans="2:14" ht="35.1" customHeight="1" x14ac:dyDescent="0.25">
      <c r="B35" s="49" t="str">
        <f t="shared" si="2"/>
        <v/>
      </c>
      <c r="C35" s="158"/>
      <c r="D35" s="158"/>
      <c r="E35" s="158"/>
      <c r="F35" s="6" t="str">
        <f>IFERROR(VLOOKUP($C35,Master!$K$3:$O$54,2,FALSE),"")</f>
        <v/>
      </c>
      <c r="G35" s="66"/>
      <c r="H35" s="69"/>
      <c r="I35" s="69"/>
      <c r="J35" s="131" t="str">
        <f t="shared" si="3"/>
        <v/>
      </c>
      <c r="K35" s="69"/>
      <c r="L35" s="106"/>
      <c r="M35" s="132" t="str">
        <f t="shared" si="1"/>
        <v/>
      </c>
    </row>
    <row r="36" spans="2:14" ht="35.1" customHeight="1" x14ac:dyDescent="0.25">
      <c r="B36" s="49" t="str">
        <f t="shared" si="2"/>
        <v/>
      </c>
      <c r="C36" s="158"/>
      <c r="D36" s="158"/>
      <c r="E36" s="158"/>
      <c r="F36" s="6" t="str">
        <f>IFERROR(VLOOKUP($C36,Master!$K$3:$O$54,2,FALSE),"")</f>
        <v/>
      </c>
      <c r="G36" s="66"/>
      <c r="H36" s="69"/>
      <c r="I36" s="69"/>
      <c r="J36" s="131" t="str">
        <f t="shared" si="3"/>
        <v/>
      </c>
      <c r="K36" s="69"/>
      <c r="L36" s="106"/>
      <c r="M36" s="132" t="str">
        <f t="shared" si="1"/>
        <v/>
      </c>
    </row>
    <row r="37" spans="2:14" ht="35.1" customHeight="1" x14ac:dyDescent="0.25">
      <c r="B37" s="49" t="str">
        <f t="shared" si="2"/>
        <v/>
      </c>
      <c r="C37" s="158"/>
      <c r="D37" s="158"/>
      <c r="E37" s="158"/>
      <c r="F37" s="6" t="str">
        <f>IFERROR(VLOOKUP($C37,Master!$K$3:$O$54,2,FALSE),"")</f>
        <v/>
      </c>
      <c r="G37" s="66"/>
      <c r="H37" s="69"/>
      <c r="I37" s="69"/>
      <c r="J37" s="131" t="str">
        <f t="shared" si="3"/>
        <v/>
      </c>
      <c r="K37" s="69"/>
      <c r="L37" s="106"/>
      <c r="M37" s="132" t="str">
        <f t="shared" si="1"/>
        <v/>
      </c>
    </row>
    <row r="38" spans="2:14" ht="35.1" customHeight="1" x14ac:dyDescent="0.25">
      <c r="B38" s="49" t="str">
        <f t="shared" si="2"/>
        <v/>
      </c>
      <c r="C38" s="158"/>
      <c r="D38" s="158"/>
      <c r="E38" s="158"/>
      <c r="F38" s="6" t="str">
        <f>IFERROR(VLOOKUP($C38,Master!$K$3:$O$54,2,FALSE),"")</f>
        <v/>
      </c>
      <c r="G38" s="66"/>
      <c r="H38" s="69"/>
      <c r="I38" s="69"/>
      <c r="J38" s="131" t="str">
        <f t="shared" si="3"/>
        <v/>
      </c>
      <c r="K38" s="69"/>
      <c r="L38" s="106"/>
      <c r="M38" s="132" t="str">
        <f t="shared" si="1"/>
        <v/>
      </c>
    </row>
    <row r="39" spans="2:14" ht="35.1" customHeight="1" x14ac:dyDescent="0.25">
      <c r="B39" s="49" t="str">
        <f t="shared" si="2"/>
        <v/>
      </c>
      <c r="C39" s="158"/>
      <c r="D39" s="158"/>
      <c r="E39" s="158"/>
      <c r="F39" s="6" t="str">
        <f>IFERROR(VLOOKUP($C39,Master!$K$3:$O$54,2,FALSE),"")</f>
        <v/>
      </c>
      <c r="G39" s="66"/>
      <c r="H39" s="69"/>
      <c r="I39" s="69"/>
      <c r="J39" s="131" t="str">
        <f t="shared" si="3"/>
        <v/>
      </c>
      <c r="K39" s="69"/>
      <c r="L39" s="106"/>
      <c r="M39" s="132" t="str">
        <f t="shared" si="1"/>
        <v/>
      </c>
    </row>
    <row r="40" spans="2:14" ht="35.1" customHeight="1" x14ac:dyDescent="0.25">
      <c r="B40" s="49" t="str">
        <f t="shared" si="2"/>
        <v/>
      </c>
      <c r="C40" s="158"/>
      <c r="D40" s="158"/>
      <c r="E40" s="158"/>
      <c r="F40" s="6" t="str">
        <f>IFERROR(VLOOKUP($C40,Master!$K$3:$O$54,2,FALSE),"")</f>
        <v/>
      </c>
      <c r="G40" s="66"/>
      <c r="H40" s="69"/>
      <c r="I40" s="69"/>
      <c r="J40" s="131" t="str">
        <f t="shared" si="3"/>
        <v/>
      </c>
      <c r="K40" s="69"/>
      <c r="L40" s="106"/>
      <c r="M40" s="132" t="str">
        <f t="shared" si="1"/>
        <v/>
      </c>
    </row>
    <row r="41" spans="2:14" ht="35.1" customHeight="1" x14ac:dyDescent="0.25">
      <c r="B41" s="49" t="str">
        <f t="shared" si="2"/>
        <v/>
      </c>
      <c r="C41" s="158"/>
      <c r="D41" s="158"/>
      <c r="E41" s="158"/>
      <c r="F41" s="6" t="str">
        <f>IFERROR(VLOOKUP($C41,Master!$K$3:$O$54,2,FALSE),"")</f>
        <v/>
      </c>
      <c r="G41" s="66"/>
      <c r="H41" s="69"/>
      <c r="I41" s="69"/>
      <c r="J41" s="131" t="str">
        <f t="shared" si="3"/>
        <v/>
      </c>
      <c r="K41" s="69"/>
      <c r="L41" s="106"/>
      <c r="M41" s="132" t="str">
        <f t="shared" si="1"/>
        <v/>
      </c>
    </row>
    <row r="42" spans="2:14" ht="35.1" customHeight="1" x14ac:dyDescent="0.25">
      <c r="B42" s="95" t="s">
        <v>185</v>
      </c>
      <c r="C42" s="67"/>
      <c r="D42" s="67"/>
      <c r="E42" s="67"/>
      <c r="F42" s="67"/>
      <c r="G42" s="67"/>
      <c r="H42" s="67"/>
      <c r="I42" s="67"/>
      <c r="J42" s="96">
        <v>1000</v>
      </c>
      <c r="K42" s="68"/>
      <c r="L42" s="107">
        <f>IF(J42=0,"",MAX(L32:L41))</f>
        <v>0.05</v>
      </c>
      <c r="M42" s="90">
        <f t="shared" si="1"/>
        <v>1000</v>
      </c>
    </row>
    <row r="43" spans="2:14" ht="30" customHeight="1" x14ac:dyDescent="0.25">
      <c r="B43" s="159" t="s">
        <v>11</v>
      </c>
      <c r="C43" s="160"/>
      <c r="D43" s="160"/>
      <c r="E43" s="160"/>
      <c r="F43" s="160"/>
      <c r="G43" s="80"/>
      <c r="H43" s="80">
        <f>SUM(H32:H41)</f>
        <v>10000</v>
      </c>
      <c r="I43" s="80"/>
      <c r="J43" s="80">
        <f>SUM(J32:J42)</f>
        <v>101000</v>
      </c>
      <c r="K43" s="80">
        <f>SUM(K32:K42)</f>
        <v>4000</v>
      </c>
      <c r="L43" s="94"/>
      <c r="M43" s="91">
        <f>SUM(M32:M42)</f>
        <v>97000</v>
      </c>
    </row>
    <row r="44" spans="2:14" ht="20.100000000000001" customHeight="1" x14ac:dyDescent="0.25">
      <c r="B44" s="189" t="s">
        <v>190</v>
      </c>
      <c r="C44" s="190"/>
      <c r="D44" s="190"/>
      <c r="E44" s="190"/>
      <c r="F44" s="191"/>
      <c r="G44" s="224" t="str">
        <f>" Amount in Words : "&amp;ConvertCurrencyToEnglish(M48)</f>
        <v xml:space="preserve"> Amount in Words : Rupees One lakh Sixteen Thousand Four Hundred Only</v>
      </c>
      <c r="H44" s="225"/>
      <c r="I44" s="225"/>
      <c r="J44" s="226"/>
      <c r="K44" s="105" t="s">
        <v>163</v>
      </c>
      <c r="L44" s="135" t="str">
        <f>IFERROR(IF(AVERAGE($L$32:$L$42)=ROUND(($M44/$M$43),4),AVERAGE($L$32:$L$41),""),"")</f>
        <v/>
      </c>
      <c r="M44" s="133" t="str">
        <f>IFERROR(IF(LEFT($C$21,2)&lt;&gt;$H$27,ROUND(SUMPRODUCT($L$32:$L$42,$M$32:$M$42),0),"NA"),"")</f>
        <v>NA</v>
      </c>
    </row>
    <row r="45" spans="2:14" ht="20.100000000000001" customHeight="1" x14ac:dyDescent="0.25">
      <c r="B45" s="192"/>
      <c r="C45" s="193"/>
      <c r="D45" s="193"/>
      <c r="E45" s="193"/>
      <c r="F45" s="194"/>
      <c r="G45" s="227"/>
      <c r="H45" s="228"/>
      <c r="I45" s="228"/>
      <c r="J45" s="229"/>
      <c r="K45" s="105" t="s">
        <v>164</v>
      </c>
      <c r="L45" s="135">
        <f>IFERROR(IF(AVERAGE($L$32:$L$42)=ROUND(($M45/$M$43),4),AVERAGE($L$32:$L$41),""),"")</f>
        <v>0.05</v>
      </c>
      <c r="M45" s="133">
        <f>IFERROR(IF(LEFT($C$21,2)=$H$27,ROUND(SUMPRODUCT($L$32:$L$42,$M$32:$M$42),0),"NA"),"")</f>
        <v>4850</v>
      </c>
      <c r="N45" s="110"/>
    </row>
    <row r="46" spans="2:14" ht="20.100000000000001" customHeight="1" x14ac:dyDescent="0.25">
      <c r="B46" s="192"/>
      <c r="C46" s="193"/>
      <c r="D46" s="193"/>
      <c r="E46" s="193"/>
      <c r="F46" s="194"/>
      <c r="G46" s="227"/>
      <c r="H46" s="228"/>
      <c r="I46" s="228"/>
      <c r="J46" s="229"/>
      <c r="K46" s="10" t="s">
        <v>232</v>
      </c>
      <c r="L46" s="135">
        <f>IFERROR(IF(AVERAGE($L$32:$L$42)=ROUND(($M46/$M$43),4),AVERAGE($L$32:$L$41),""),"")</f>
        <v>0.05</v>
      </c>
      <c r="M46" s="133">
        <f>IFERROR(IF(LEFT($C$21,2)=$H$27,ROUND(SUMPRODUCT($L$32:$L$42,$M$32:$M$42),0),"NA"),"")</f>
        <v>4850</v>
      </c>
      <c r="N46" s="109"/>
    </row>
    <row r="47" spans="2:14" ht="20.100000000000001" customHeight="1" x14ac:dyDescent="0.25">
      <c r="B47" s="192"/>
      <c r="C47" s="193"/>
      <c r="D47" s="193"/>
      <c r="E47" s="193"/>
      <c r="F47" s="194"/>
      <c r="G47" s="227"/>
      <c r="H47" s="228"/>
      <c r="I47" s="228"/>
      <c r="J47" s="229"/>
      <c r="K47" s="102" t="s">
        <v>233</v>
      </c>
      <c r="L47" s="101"/>
      <c r="M47" s="134">
        <f>SUM(M44:M46)</f>
        <v>9700</v>
      </c>
    </row>
    <row r="48" spans="2:14" ht="20.100000000000001" customHeight="1" x14ac:dyDescent="0.25">
      <c r="B48" s="195"/>
      <c r="C48" s="196"/>
      <c r="D48" s="196"/>
      <c r="E48" s="196"/>
      <c r="F48" s="197"/>
      <c r="G48" s="230"/>
      <c r="H48" s="231"/>
      <c r="I48" s="231"/>
      <c r="J48" s="232"/>
      <c r="K48" s="108" t="s">
        <v>234</v>
      </c>
      <c r="L48" s="103"/>
      <c r="M48" s="111">
        <f>ROUND(SUM(M43:M47),0)</f>
        <v>116400</v>
      </c>
    </row>
    <row r="49" spans="2:15" x14ac:dyDescent="0.25">
      <c r="B49" s="50"/>
      <c r="C49" s="42"/>
      <c r="D49" s="42"/>
      <c r="E49" s="42"/>
      <c r="F49" s="42"/>
      <c r="G49" s="34"/>
      <c r="H49" s="34"/>
      <c r="I49" s="34"/>
      <c r="J49" s="34"/>
      <c r="K49" s="34"/>
      <c r="L49" s="34"/>
      <c r="M49" s="37"/>
    </row>
    <row r="50" spans="2:15" x14ac:dyDescent="0.25">
      <c r="B50" s="38"/>
      <c r="C50" s="34"/>
      <c r="D50" s="34"/>
      <c r="E50" s="34"/>
      <c r="F50" s="34"/>
      <c r="G50" s="34"/>
      <c r="H50" s="34"/>
      <c r="I50" s="165" t="s">
        <v>98</v>
      </c>
      <c r="J50" s="165"/>
      <c r="K50" s="165"/>
      <c r="L50" s="165"/>
      <c r="M50" s="166"/>
    </row>
    <row r="51" spans="2:15" ht="18.75" x14ac:dyDescent="0.3">
      <c r="B51" s="38"/>
      <c r="C51" s="34"/>
      <c r="D51" s="34"/>
      <c r="E51" s="34"/>
      <c r="F51" s="34"/>
      <c r="G51" s="34"/>
      <c r="H51" s="34"/>
      <c r="I51" s="145" t="str">
        <f>"for "&amp;$B$15</f>
        <v>for XYZ Corporation Private Limited</v>
      </c>
      <c r="J51" s="145"/>
      <c r="K51" s="145"/>
      <c r="L51" s="145"/>
      <c r="M51" s="146"/>
    </row>
    <row r="52" spans="2:15" ht="18.75" x14ac:dyDescent="0.3">
      <c r="B52" s="38"/>
      <c r="C52" s="34"/>
      <c r="D52" s="34"/>
      <c r="E52" s="34"/>
      <c r="F52" s="34"/>
      <c r="G52" s="34"/>
      <c r="H52" s="34"/>
      <c r="I52" s="127"/>
      <c r="J52" s="127"/>
      <c r="K52" s="127"/>
      <c r="L52" s="127"/>
      <c r="M52" s="128"/>
    </row>
    <row r="53" spans="2:15" ht="18.75" x14ac:dyDescent="0.3">
      <c r="B53" s="51"/>
      <c r="C53" s="34"/>
      <c r="D53" s="34"/>
      <c r="E53" s="34"/>
      <c r="F53" s="34"/>
      <c r="G53" s="34"/>
      <c r="H53" s="34"/>
      <c r="I53" s="127"/>
      <c r="J53" s="127"/>
      <c r="K53" s="127"/>
      <c r="L53" s="127"/>
      <c r="M53" s="128"/>
    </row>
    <row r="54" spans="2:15" ht="18.75" x14ac:dyDescent="0.3">
      <c r="B54" s="136" t="s">
        <v>662</v>
      </c>
      <c r="C54" s="34"/>
      <c r="D54" s="34"/>
      <c r="E54" s="34"/>
      <c r="F54" s="34"/>
      <c r="G54" s="34"/>
      <c r="H54" s="34"/>
      <c r="I54" s="127"/>
      <c r="J54" s="127"/>
      <c r="K54" s="127"/>
      <c r="L54" s="127"/>
      <c r="M54" s="128"/>
    </row>
    <row r="55" spans="2:15" x14ac:dyDescent="0.25">
      <c r="B55" s="52" t="str">
        <f>"  Date  : "&amp;TEXT($M$15,"DD-MMM-YYYY")</f>
        <v xml:space="preserve">  Date  : 27-Jun-2017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7"/>
    </row>
    <row r="56" spans="2:15" ht="18.75" x14ac:dyDescent="0.3">
      <c r="B56" s="52"/>
      <c r="C56" s="34"/>
      <c r="D56" s="34"/>
      <c r="E56" s="34"/>
      <c r="F56" s="34"/>
      <c r="G56" s="34"/>
      <c r="H56" s="34"/>
      <c r="I56" s="34"/>
      <c r="J56" s="145" t="s">
        <v>99</v>
      </c>
      <c r="K56" s="145"/>
      <c r="L56" s="145"/>
      <c r="M56" s="146"/>
    </row>
    <row r="57" spans="2:15" x14ac:dyDescent="0.25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2:15" ht="32.25" customHeight="1" x14ac:dyDescent="0.25">
      <c r="B58" s="147" t="str">
        <f>"Registered Office :  "&amp;B17</f>
        <v>Registered Office :  12, Motimahal, Andheri Kurla Road, Mumbai, Maharashtra, 400 001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9"/>
    </row>
    <row r="59" spans="2:15" ht="27" customHeight="1" thickBot="1" x14ac:dyDescent="0.3">
      <c r="B59" s="235" t="s">
        <v>442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7"/>
    </row>
    <row r="60" spans="2:15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511" spans="28:29" x14ac:dyDescent="0.25">
      <c r="AB511" s="56" t="s">
        <v>17</v>
      </c>
      <c r="AC511" s="57" t="s">
        <v>18</v>
      </c>
    </row>
    <row r="512" spans="28:29" x14ac:dyDescent="0.25">
      <c r="AB512" s="58">
        <v>1</v>
      </c>
      <c r="AC512" s="59" t="s">
        <v>12</v>
      </c>
    </row>
    <row r="513" spans="28:31" x14ac:dyDescent="0.25">
      <c r="AB513" s="58">
        <f>AB512+1</f>
        <v>2</v>
      </c>
      <c r="AC513" s="59" t="s">
        <v>13</v>
      </c>
    </row>
    <row r="514" spans="28:31" x14ac:dyDescent="0.25">
      <c r="AB514" s="58">
        <f>AB513+1</f>
        <v>3</v>
      </c>
      <c r="AC514" s="59" t="s">
        <v>14</v>
      </c>
    </row>
    <row r="515" spans="28:31" x14ac:dyDescent="0.25">
      <c r="AB515" s="58">
        <f>AB514+1</f>
        <v>4</v>
      </c>
      <c r="AC515" s="59" t="s">
        <v>16</v>
      </c>
    </row>
    <row r="516" spans="28:31" x14ac:dyDescent="0.25">
      <c r="AB516" s="58">
        <f>AB515+1</f>
        <v>5</v>
      </c>
      <c r="AC516" s="59" t="s">
        <v>15</v>
      </c>
    </row>
    <row r="518" spans="28:31" x14ac:dyDescent="0.25">
      <c r="AB518" s="60" t="s">
        <v>6</v>
      </c>
      <c r="AC518" s="60" t="s">
        <v>20</v>
      </c>
      <c r="AD518" s="60" t="s">
        <v>101</v>
      </c>
      <c r="AE518" s="60" t="s">
        <v>6</v>
      </c>
    </row>
    <row r="519" spans="28:31" x14ac:dyDescent="0.25">
      <c r="AB519" s="9" t="s">
        <v>21</v>
      </c>
      <c r="AC519" s="61" t="s">
        <v>22</v>
      </c>
      <c r="AD519" s="61" t="s">
        <v>90</v>
      </c>
      <c r="AE519" s="9" t="s">
        <v>89</v>
      </c>
    </row>
    <row r="520" spans="28:31" x14ac:dyDescent="0.25">
      <c r="AB520" s="9" t="s">
        <v>23</v>
      </c>
      <c r="AC520" s="61" t="s">
        <v>24</v>
      </c>
      <c r="AD520" s="61" t="s">
        <v>76</v>
      </c>
      <c r="AE520" s="9" t="s">
        <v>75</v>
      </c>
    </row>
    <row r="521" spans="28:31" x14ac:dyDescent="0.25">
      <c r="AB521" s="9" t="s">
        <v>25</v>
      </c>
      <c r="AC521" s="61" t="s">
        <v>26</v>
      </c>
      <c r="AD521" s="61" t="s">
        <v>44</v>
      </c>
      <c r="AE521" s="9" t="s">
        <v>43</v>
      </c>
    </row>
    <row r="522" spans="28:31" x14ac:dyDescent="0.25">
      <c r="AB522" s="9" t="s">
        <v>27</v>
      </c>
      <c r="AC522" s="61" t="s">
        <v>28</v>
      </c>
      <c r="AD522" s="61" t="s">
        <v>56</v>
      </c>
      <c r="AE522" s="9" t="s">
        <v>55</v>
      </c>
    </row>
    <row r="523" spans="28:31" x14ac:dyDescent="0.25">
      <c r="AB523" s="9" t="s">
        <v>29</v>
      </c>
      <c r="AC523" s="61" t="s">
        <v>30</v>
      </c>
      <c r="AD523" s="61" t="s">
        <v>40</v>
      </c>
      <c r="AE523" s="9" t="s">
        <v>39</v>
      </c>
    </row>
    <row r="524" spans="28:31" x14ac:dyDescent="0.25">
      <c r="AB524" s="9" t="s">
        <v>31</v>
      </c>
      <c r="AC524" s="61" t="s">
        <v>32</v>
      </c>
      <c r="AD524" s="61" t="s">
        <v>28</v>
      </c>
      <c r="AE524" s="9" t="s">
        <v>27</v>
      </c>
    </row>
    <row r="525" spans="28:31" x14ac:dyDescent="0.25">
      <c r="AB525" s="9" t="s">
        <v>33</v>
      </c>
      <c r="AC525" s="61" t="s">
        <v>34</v>
      </c>
      <c r="AD525" s="61" t="s">
        <v>64</v>
      </c>
      <c r="AE525" s="9" t="s">
        <v>63</v>
      </c>
    </row>
    <row r="526" spans="28:31" x14ac:dyDescent="0.25">
      <c r="AB526" s="9" t="s">
        <v>35</v>
      </c>
      <c r="AC526" s="61" t="s">
        <v>36</v>
      </c>
      <c r="AD526" s="61" t="s">
        <v>72</v>
      </c>
      <c r="AE526" s="9" t="s">
        <v>71</v>
      </c>
    </row>
    <row r="527" spans="28:31" x14ac:dyDescent="0.25">
      <c r="AB527" s="9" t="s">
        <v>37</v>
      </c>
      <c r="AC527" s="61" t="s">
        <v>38</v>
      </c>
      <c r="AD527" s="61" t="s">
        <v>70</v>
      </c>
      <c r="AE527" s="9" t="s">
        <v>69</v>
      </c>
    </row>
    <row r="528" spans="28:31" x14ac:dyDescent="0.25">
      <c r="AB528" s="9" t="s">
        <v>39</v>
      </c>
      <c r="AC528" s="61" t="s">
        <v>40</v>
      </c>
      <c r="AD528" s="61" t="s">
        <v>34</v>
      </c>
      <c r="AE528" s="9" t="s">
        <v>33</v>
      </c>
    </row>
    <row r="529" spans="28:31" x14ac:dyDescent="0.25">
      <c r="AB529" s="9" t="s">
        <v>41</v>
      </c>
      <c r="AC529" s="61" t="s">
        <v>42</v>
      </c>
      <c r="AD529" s="61" t="s">
        <v>80</v>
      </c>
      <c r="AE529" s="9" t="s">
        <v>79</v>
      </c>
    </row>
    <row r="530" spans="28:31" x14ac:dyDescent="0.25">
      <c r="AB530" s="9" t="s">
        <v>43</v>
      </c>
      <c r="AC530" s="61" t="s">
        <v>44</v>
      </c>
      <c r="AD530" s="61" t="s">
        <v>68</v>
      </c>
      <c r="AE530" s="9" t="s">
        <v>67</v>
      </c>
    </row>
    <row r="531" spans="28:31" x14ac:dyDescent="0.25">
      <c r="AB531" s="9" t="s">
        <v>45</v>
      </c>
      <c r="AC531" s="61" t="s">
        <v>46</v>
      </c>
      <c r="AD531" s="61" t="s">
        <v>60</v>
      </c>
      <c r="AE531" s="9" t="s">
        <v>59</v>
      </c>
    </row>
    <row r="532" spans="28:31" x14ac:dyDescent="0.25">
      <c r="AB532" s="9" t="s">
        <v>47</v>
      </c>
      <c r="AC532" s="61" t="s">
        <v>48</v>
      </c>
      <c r="AD532" s="61" t="s">
        <v>32</v>
      </c>
      <c r="AE532" s="9" t="s">
        <v>31</v>
      </c>
    </row>
    <row r="533" spans="28:31" x14ac:dyDescent="0.25">
      <c r="AB533" s="9" t="s">
        <v>49</v>
      </c>
      <c r="AC533" s="61" t="s">
        <v>50</v>
      </c>
      <c r="AD533" s="61" t="s">
        <v>24</v>
      </c>
      <c r="AE533" s="9" t="s">
        <v>23</v>
      </c>
    </row>
    <row r="534" spans="28:31" x14ac:dyDescent="0.25">
      <c r="AB534" s="9" t="s">
        <v>51</v>
      </c>
      <c r="AC534" s="61" t="s">
        <v>52</v>
      </c>
      <c r="AD534" s="61" t="s">
        <v>22</v>
      </c>
      <c r="AE534" s="9" t="s">
        <v>21</v>
      </c>
    </row>
    <row r="535" spans="28:31" x14ac:dyDescent="0.25">
      <c r="AB535" s="9" t="s">
        <v>53</v>
      </c>
      <c r="AC535" s="61" t="s">
        <v>54</v>
      </c>
      <c r="AD535" s="61" t="s">
        <v>78</v>
      </c>
      <c r="AE535" s="9" t="s">
        <v>77</v>
      </c>
    </row>
    <row r="536" spans="28:31" x14ac:dyDescent="0.25">
      <c r="AB536" s="9" t="s">
        <v>55</v>
      </c>
      <c r="AC536" s="61" t="s">
        <v>56</v>
      </c>
      <c r="AD536" s="61" t="s">
        <v>84</v>
      </c>
      <c r="AE536" s="9" t="s">
        <v>83</v>
      </c>
    </row>
    <row r="537" spans="28:31" x14ac:dyDescent="0.25">
      <c r="AB537" s="9" t="s">
        <v>57</v>
      </c>
      <c r="AC537" s="61" t="s">
        <v>58</v>
      </c>
      <c r="AD537" s="61" t="s">
        <v>82</v>
      </c>
      <c r="AE537" s="9" t="s">
        <v>81</v>
      </c>
    </row>
    <row r="538" spans="28:31" x14ac:dyDescent="0.25">
      <c r="AB538" s="9" t="s">
        <v>59</v>
      </c>
      <c r="AC538" s="61" t="s">
        <v>60</v>
      </c>
      <c r="AD538" s="61" t="s">
        <v>66</v>
      </c>
      <c r="AE538" s="9" t="s">
        <v>65</v>
      </c>
    </row>
    <row r="539" spans="28:31" x14ac:dyDescent="0.25">
      <c r="AB539" s="9" t="s">
        <v>61</v>
      </c>
      <c r="AC539" s="61" t="s">
        <v>62</v>
      </c>
      <c r="AD539" s="61" t="s">
        <v>74</v>
      </c>
      <c r="AE539" s="9" t="s">
        <v>73</v>
      </c>
    </row>
    <row r="540" spans="28:31" x14ac:dyDescent="0.25">
      <c r="AB540" s="9" t="s">
        <v>63</v>
      </c>
      <c r="AC540" s="61" t="s">
        <v>64</v>
      </c>
      <c r="AD540" s="61" t="s">
        <v>48</v>
      </c>
      <c r="AE540" s="9" t="s">
        <v>47</v>
      </c>
    </row>
    <row r="541" spans="28:31" x14ac:dyDescent="0.25">
      <c r="AB541" s="9" t="s">
        <v>65</v>
      </c>
      <c r="AC541" s="61" t="s">
        <v>66</v>
      </c>
      <c r="AD541" s="61" t="s">
        <v>54</v>
      </c>
      <c r="AE541" s="9" t="s">
        <v>53</v>
      </c>
    </row>
    <row r="542" spans="28:31" x14ac:dyDescent="0.25">
      <c r="AB542" s="9" t="s">
        <v>67</v>
      </c>
      <c r="AC542" s="61" t="s">
        <v>68</v>
      </c>
      <c r="AD542" s="61" t="s">
        <v>50</v>
      </c>
      <c r="AE542" s="9" t="s">
        <v>49</v>
      </c>
    </row>
    <row r="543" spans="28:31" x14ac:dyDescent="0.25">
      <c r="AB543" s="9" t="s">
        <v>69</v>
      </c>
      <c r="AC543" s="61" t="s">
        <v>70</v>
      </c>
      <c r="AD543" s="61" t="s">
        <v>46</v>
      </c>
      <c r="AE543" s="9" t="s">
        <v>45</v>
      </c>
    </row>
    <row r="544" spans="28:31" x14ac:dyDescent="0.25">
      <c r="AB544" s="9" t="s">
        <v>71</v>
      </c>
      <c r="AC544" s="61" t="s">
        <v>72</v>
      </c>
      <c r="AD544" s="61" t="s">
        <v>62</v>
      </c>
      <c r="AE544" s="9" t="s">
        <v>61</v>
      </c>
    </row>
    <row r="545" spans="1:31" x14ac:dyDescent="0.25">
      <c r="AB545" s="9" t="s">
        <v>73</v>
      </c>
      <c r="AC545" s="61" t="s">
        <v>74</v>
      </c>
      <c r="AD545" s="61" t="s">
        <v>88</v>
      </c>
      <c r="AE545" s="9" t="s">
        <v>87</v>
      </c>
    </row>
    <row r="546" spans="1:31" x14ac:dyDescent="0.25">
      <c r="AB546" s="9" t="s">
        <v>75</v>
      </c>
      <c r="AC546" s="61" t="s">
        <v>76</v>
      </c>
      <c r="AD546" s="61" t="s">
        <v>26</v>
      </c>
      <c r="AE546" s="9" t="s">
        <v>25</v>
      </c>
    </row>
    <row r="547" spans="1:31" x14ac:dyDescent="0.25">
      <c r="AB547" s="9" t="s">
        <v>77</v>
      </c>
      <c r="AC547" s="61" t="s">
        <v>78</v>
      </c>
      <c r="AD547" s="61" t="s">
        <v>36</v>
      </c>
      <c r="AE547" s="9" t="s">
        <v>35</v>
      </c>
    </row>
    <row r="548" spans="1:31" x14ac:dyDescent="0.25">
      <c r="AB548" s="9" t="s">
        <v>79</v>
      </c>
      <c r="AC548" s="61" t="s">
        <v>80</v>
      </c>
      <c r="AD548" s="61" t="s">
        <v>42</v>
      </c>
      <c r="AE548" s="9" t="s">
        <v>41</v>
      </c>
    </row>
    <row r="549" spans="1:31" x14ac:dyDescent="0.25">
      <c r="AB549" s="9" t="s">
        <v>81</v>
      </c>
      <c r="AC549" s="61" t="s">
        <v>82</v>
      </c>
      <c r="AD549" s="61" t="s">
        <v>86</v>
      </c>
      <c r="AE549" s="9" t="s">
        <v>85</v>
      </c>
    </row>
    <row r="550" spans="1:31" x14ac:dyDescent="0.25">
      <c r="AB550" s="9" t="s">
        <v>83</v>
      </c>
      <c r="AC550" s="61" t="s">
        <v>84</v>
      </c>
      <c r="AD550" s="61" t="s">
        <v>92</v>
      </c>
      <c r="AE550" s="9" t="s">
        <v>91</v>
      </c>
    </row>
    <row r="551" spans="1:31" x14ac:dyDescent="0.25">
      <c r="AB551" s="9" t="s">
        <v>85</v>
      </c>
      <c r="AC551" s="61" t="s">
        <v>86</v>
      </c>
      <c r="AD551" s="61" t="s">
        <v>52</v>
      </c>
      <c r="AE551" s="9" t="s">
        <v>51</v>
      </c>
    </row>
    <row r="552" spans="1:31" x14ac:dyDescent="0.25">
      <c r="AB552" s="9" t="s">
        <v>87</v>
      </c>
      <c r="AC552" s="61" t="s">
        <v>88</v>
      </c>
      <c r="AD552" s="61" t="s">
        <v>38</v>
      </c>
      <c r="AE552" s="9" t="s">
        <v>37</v>
      </c>
    </row>
    <row r="553" spans="1:31" x14ac:dyDescent="0.25">
      <c r="AB553" s="9" t="s">
        <v>89</v>
      </c>
      <c r="AC553" s="61" t="s">
        <v>90</v>
      </c>
      <c r="AD553" s="61" t="s">
        <v>30</v>
      </c>
      <c r="AE553" s="9" t="s">
        <v>29</v>
      </c>
    </row>
    <row r="554" spans="1:31" x14ac:dyDescent="0.25">
      <c r="AB554" s="9" t="s">
        <v>91</v>
      </c>
      <c r="AC554" s="61" t="s">
        <v>92</v>
      </c>
      <c r="AD554" s="61" t="s">
        <v>58</v>
      </c>
      <c r="AE554" s="9" t="s">
        <v>57</v>
      </c>
    </row>
    <row r="555" spans="1:31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</row>
    <row r="556" spans="1:31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</row>
    <row r="557" spans="1:31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</row>
    <row r="558" spans="1:31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</row>
    <row r="559" spans="1:31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</row>
    <row r="560" spans="1:31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</row>
    <row r="561" spans="1:17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</row>
    <row r="562" spans="1:17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</row>
    <row r="563" spans="1:17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</row>
    <row r="564" spans="1:17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</row>
    <row r="565" spans="1:17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</row>
    <row r="566" spans="1:17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</row>
    <row r="567" spans="1:17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</row>
    <row r="568" spans="1:17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</row>
    <row r="569" spans="1:17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</row>
  </sheetData>
  <sheetProtection algorithmName="SHA-512" hashValue="OGOkC2L+s+GUWWEMRf/KWeZZy0cOugHfYNg1Gw7pePCZlpthPeUXEUvcZTgvcWyOoJinEC2oSrZ4Z/ctF3ZsaQ==" saltValue="UpK5J8NAMI0Zs9/xTmaoLw==" spinCount="100000" sheet="1" objects="1" scenarios="1"/>
  <mergeCells count="38">
    <mergeCell ref="B23:F23"/>
    <mergeCell ref="B24:F24"/>
    <mergeCell ref="B25:F25"/>
    <mergeCell ref="K10:M11"/>
    <mergeCell ref="B15:J16"/>
    <mergeCell ref="B17:J18"/>
    <mergeCell ref="G10:J12"/>
    <mergeCell ref="C26:F26"/>
    <mergeCell ref="C28:D28"/>
    <mergeCell ref="B30:B31"/>
    <mergeCell ref="C30:E31"/>
    <mergeCell ref="F30:F31"/>
    <mergeCell ref="J56:M56"/>
    <mergeCell ref="B58:M58"/>
    <mergeCell ref="B59:M59"/>
    <mergeCell ref="L30:L31"/>
    <mergeCell ref="B43:F43"/>
    <mergeCell ref="B44:F48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G44:J48"/>
    <mergeCell ref="G23:J23"/>
    <mergeCell ref="I51:M51"/>
    <mergeCell ref="I50:M50"/>
    <mergeCell ref="M30:M31"/>
    <mergeCell ref="H30:H31"/>
    <mergeCell ref="I30:I31"/>
    <mergeCell ref="J30:J31"/>
    <mergeCell ref="K30:K31"/>
    <mergeCell ref="G30:G31"/>
  </mergeCells>
  <dataValidations count="1">
    <dataValidation type="list" allowBlank="1" showInputMessage="1" showErrorMessage="1" sqref="M19">
      <formula1>"Not Applicable, Applicable"</formula1>
    </dataValidation>
  </dataValidations>
  <pageMargins left="0.23622047244094499" right="0.23622047244094499" top="0.74803149606299202" bottom="0.74803149606299202" header="0.78740157480314998" footer="0.31496062992126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Option Button 8">
              <controlPr defaultSize="0" autoFill="0" autoLine="0" autoPict="0" macro="[0]!OptionButton8_Click">
                <anchor moveWithCells="1">
                  <from>
                    <xdr:col>6</xdr:col>
                    <xdr:colOff>133350</xdr:colOff>
                    <xdr:row>2</xdr:row>
                    <xdr:rowOff>66675</xdr:rowOff>
                  </from>
                  <to>
                    <xdr:col>7</xdr:col>
                    <xdr:colOff>295275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Option Button 9">
              <controlPr defaultSize="0" autoFill="0" autoLine="0" autoPict="0" macro="[0]!OptionButton8_Click">
                <anchor moveWithCells="1">
                  <from>
                    <xdr:col>6</xdr:col>
                    <xdr:colOff>133350</xdr:colOff>
                    <xdr:row>3</xdr:row>
                    <xdr:rowOff>66675</xdr:rowOff>
                  </from>
                  <to>
                    <xdr:col>7</xdr:col>
                    <xdr:colOff>295275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Option Button 10">
              <controlPr defaultSize="0" autoFill="0" autoLine="0" autoPict="0" macro="[0]!OptionButton8_Click">
                <anchor moveWithCells="1">
                  <from>
                    <xdr:col>6</xdr:col>
                    <xdr:colOff>114300</xdr:colOff>
                    <xdr:row>4</xdr:row>
                    <xdr:rowOff>104775</xdr:rowOff>
                  </from>
                  <to>
                    <xdr:col>7</xdr:col>
                    <xdr:colOff>276225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Option Button 11">
              <controlPr defaultSize="0" autoFill="0" autoLine="0" autoPict="0" macro="[0]!OptionButton8_Click">
                <anchor moveWithCells="1">
                  <from>
                    <xdr:col>6</xdr:col>
                    <xdr:colOff>123825</xdr:colOff>
                    <xdr:row>5</xdr:row>
                    <xdr:rowOff>123825</xdr:rowOff>
                  </from>
                  <to>
                    <xdr:col>7</xdr:col>
                    <xdr:colOff>285750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Master!$B$3:$B$54</xm:f>
          </x14:formula1>
          <xm:sqref>B23:F23</xm:sqref>
        </x14:dataValidation>
        <x14:dataValidation type="list" allowBlank="1" showInputMessage="1" showErrorMessage="1">
          <x14:formula1>
            <xm:f>Master!$K$3:$K$54</xm:f>
          </x14:formula1>
          <xm:sqref>D33:E41 C32:C41</xm:sqref>
        </x14:dataValidation>
        <x14:dataValidation type="list" allowBlank="1" showInputMessage="1" showErrorMessage="1">
          <x14:formula1>
            <xm:f>Master!$B$3:$B$32</xm:f>
          </x14:formula1>
          <xm:sqref>G23:J23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04"/>
  <sheetViews>
    <sheetView workbookViewId="0">
      <selection activeCell="G50" sqref="G50"/>
    </sheetView>
  </sheetViews>
  <sheetFormatPr defaultColWidth="0" defaultRowHeight="15" zeroHeight="1" x14ac:dyDescent="0.25"/>
  <cols>
    <col min="1" max="1" width="5.85546875" bestFit="1" customWidth="1"/>
    <col min="2" max="2" width="38.7109375" customWidth="1"/>
    <col min="3" max="3" width="21.42578125" customWidth="1"/>
    <col min="4" max="4" width="20" customWidth="1"/>
    <col min="5" max="5" width="16.85546875" bestFit="1" customWidth="1"/>
    <col min="6" max="7" width="18.42578125" bestFit="1" customWidth="1"/>
    <col min="8" max="8" width="15.7109375" bestFit="1" customWidth="1"/>
    <col min="9" max="9" width="1.85546875" style="7" customWidth="1"/>
    <col min="10" max="10" width="9.140625" customWidth="1"/>
    <col min="11" max="11" width="25.85546875" customWidth="1"/>
    <col min="12" max="12" width="12.28515625" customWidth="1"/>
    <col min="13" max="13" width="10.28515625" bestFit="1" customWidth="1"/>
    <col min="14" max="16" width="9.140625" customWidth="1"/>
    <col min="17" max="16384" width="9.140625" hidden="1"/>
  </cols>
  <sheetData>
    <row r="1" spans="1:15" x14ac:dyDescent="0.25">
      <c r="A1" s="238" t="s">
        <v>195</v>
      </c>
      <c r="B1" s="238"/>
      <c r="C1" s="238"/>
      <c r="D1" s="238"/>
      <c r="E1" s="238"/>
      <c r="F1" s="238"/>
      <c r="G1" s="238"/>
      <c r="H1" s="238"/>
      <c r="J1" s="238" t="s">
        <v>113</v>
      </c>
      <c r="K1" s="238"/>
      <c r="L1" s="238"/>
      <c r="M1" s="238"/>
      <c r="N1" s="238"/>
      <c r="O1" s="238"/>
    </row>
    <row r="2" spans="1:15" x14ac:dyDescent="0.25">
      <c r="A2" s="3" t="s">
        <v>7</v>
      </c>
      <c r="B2" s="3" t="s">
        <v>108</v>
      </c>
      <c r="C2" s="3" t="s">
        <v>107</v>
      </c>
      <c r="D2" s="3" t="s">
        <v>109</v>
      </c>
      <c r="E2" s="3" t="s">
        <v>110</v>
      </c>
      <c r="F2" s="3" t="s">
        <v>111</v>
      </c>
      <c r="G2" s="3" t="s">
        <v>112</v>
      </c>
      <c r="H2" s="3" t="s">
        <v>6</v>
      </c>
      <c r="J2" s="4" t="s">
        <v>7</v>
      </c>
      <c r="K2" s="4" t="s">
        <v>8</v>
      </c>
      <c r="L2" s="5" t="s">
        <v>9</v>
      </c>
      <c r="M2" s="5" t="s">
        <v>96</v>
      </c>
      <c r="N2" s="5" t="s">
        <v>97</v>
      </c>
      <c r="O2" s="5" t="s">
        <v>165</v>
      </c>
    </row>
    <row r="3" spans="1:15" x14ac:dyDescent="0.25">
      <c r="A3" s="9">
        <v>1</v>
      </c>
      <c r="B3" s="1" t="s">
        <v>199</v>
      </c>
      <c r="C3" s="1" t="s">
        <v>451</v>
      </c>
      <c r="D3" s="1" t="s">
        <v>452</v>
      </c>
      <c r="E3" s="1" t="s">
        <v>453</v>
      </c>
      <c r="F3" s="1" t="s">
        <v>454</v>
      </c>
      <c r="G3" s="1" t="s">
        <v>455</v>
      </c>
      <c r="H3" s="10" t="s">
        <v>74</v>
      </c>
      <c r="J3" s="2">
        <v>1</v>
      </c>
      <c r="K3" s="1" t="s">
        <v>114</v>
      </c>
      <c r="L3" s="1">
        <v>123458</v>
      </c>
      <c r="M3" s="8"/>
      <c r="N3" s="8"/>
      <c r="O3" s="8"/>
    </row>
    <row r="4" spans="1:15" x14ac:dyDescent="0.25">
      <c r="A4" s="9">
        <v>2</v>
      </c>
      <c r="B4" s="1" t="s">
        <v>200</v>
      </c>
      <c r="C4" s="1" t="s">
        <v>456</v>
      </c>
      <c r="D4" s="1" t="s">
        <v>457</v>
      </c>
      <c r="E4" s="1" t="s">
        <v>458</v>
      </c>
      <c r="F4" s="1" t="s">
        <v>459</v>
      </c>
      <c r="G4" s="1" t="s">
        <v>460</v>
      </c>
      <c r="H4" s="10" t="s">
        <v>74</v>
      </c>
      <c r="J4" s="2">
        <v>2</v>
      </c>
      <c r="K4" s="1" t="s">
        <v>115</v>
      </c>
      <c r="L4" s="1">
        <v>123460</v>
      </c>
      <c r="M4" s="8"/>
      <c r="N4" s="8"/>
      <c r="O4" s="8"/>
    </row>
    <row r="5" spans="1:15" x14ac:dyDescent="0.25">
      <c r="A5" s="9">
        <v>3</v>
      </c>
      <c r="B5" s="1" t="s">
        <v>201</v>
      </c>
      <c r="C5" s="1" t="s">
        <v>461</v>
      </c>
      <c r="D5" s="1" t="s">
        <v>462</v>
      </c>
      <c r="E5" s="1" t="s">
        <v>463</v>
      </c>
      <c r="F5" s="1" t="s">
        <v>464</v>
      </c>
      <c r="G5" s="1" t="s">
        <v>465</v>
      </c>
      <c r="H5" s="10" t="s">
        <v>58</v>
      </c>
      <c r="J5" s="2">
        <v>3</v>
      </c>
      <c r="K5" s="1" t="s">
        <v>116</v>
      </c>
      <c r="L5" s="1">
        <v>123457</v>
      </c>
      <c r="M5" s="8"/>
      <c r="N5" s="8"/>
      <c r="O5" s="8"/>
    </row>
    <row r="6" spans="1:15" x14ac:dyDescent="0.25">
      <c r="A6" s="9">
        <v>4</v>
      </c>
      <c r="B6" s="1" t="s">
        <v>466</v>
      </c>
      <c r="C6" s="1" t="s">
        <v>467</v>
      </c>
      <c r="D6" s="1" t="s">
        <v>468</v>
      </c>
      <c r="E6" s="1" t="s">
        <v>469</v>
      </c>
      <c r="F6" s="1" t="s">
        <v>470</v>
      </c>
      <c r="G6" s="1" t="s">
        <v>471</v>
      </c>
      <c r="H6" s="10" t="s">
        <v>64</v>
      </c>
      <c r="J6" s="2">
        <v>4</v>
      </c>
      <c r="K6" s="1" t="s">
        <v>117</v>
      </c>
      <c r="L6" s="1">
        <v>123456</v>
      </c>
      <c r="M6" s="8"/>
      <c r="N6" s="8"/>
      <c r="O6" s="8"/>
    </row>
    <row r="7" spans="1:15" x14ac:dyDescent="0.25">
      <c r="A7" s="9">
        <v>5</v>
      </c>
      <c r="B7" s="1" t="s">
        <v>202</v>
      </c>
      <c r="C7" s="1" t="s">
        <v>472</v>
      </c>
      <c r="D7" s="1" t="s">
        <v>473</v>
      </c>
      <c r="E7" s="1" t="s">
        <v>474</v>
      </c>
      <c r="F7" s="1" t="s">
        <v>475</v>
      </c>
      <c r="G7" s="1" t="s">
        <v>476</v>
      </c>
      <c r="H7" s="10" t="s">
        <v>74</v>
      </c>
      <c r="J7" s="2">
        <v>5</v>
      </c>
      <c r="K7" s="1" t="s">
        <v>118</v>
      </c>
      <c r="L7" s="1">
        <v>123458</v>
      </c>
      <c r="M7" s="8"/>
      <c r="N7" s="8"/>
      <c r="O7" s="8"/>
    </row>
    <row r="8" spans="1:15" x14ac:dyDescent="0.25">
      <c r="A8" s="9">
        <v>6</v>
      </c>
      <c r="B8" s="1" t="s">
        <v>203</v>
      </c>
      <c r="C8" s="1" t="s">
        <v>477</v>
      </c>
      <c r="D8" s="1" t="s">
        <v>478</v>
      </c>
      <c r="E8" s="1" t="s">
        <v>479</v>
      </c>
      <c r="F8" s="1" t="s">
        <v>480</v>
      </c>
      <c r="G8" s="1" t="s">
        <v>481</v>
      </c>
      <c r="H8" s="10" t="s">
        <v>80</v>
      </c>
      <c r="J8" s="2">
        <v>6</v>
      </c>
      <c r="K8" s="1" t="s">
        <v>119</v>
      </c>
      <c r="L8" s="1">
        <v>123458</v>
      </c>
      <c r="M8" s="8"/>
      <c r="N8" s="8"/>
      <c r="O8" s="8"/>
    </row>
    <row r="9" spans="1:15" x14ac:dyDescent="0.25">
      <c r="A9" s="9">
        <v>7</v>
      </c>
      <c r="B9" s="1" t="s">
        <v>204</v>
      </c>
      <c r="C9" s="1" t="s">
        <v>482</v>
      </c>
      <c r="D9" s="1" t="s">
        <v>483</v>
      </c>
      <c r="E9" s="1" t="s">
        <v>484</v>
      </c>
      <c r="F9" s="1" t="s">
        <v>485</v>
      </c>
      <c r="G9" s="1" t="s">
        <v>486</v>
      </c>
      <c r="H9" s="10" t="s">
        <v>74</v>
      </c>
      <c r="J9" s="2">
        <v>7</v>
      </c>
      <c r="K9" s="1" t="s">
        <v>120</v>
      </c>
      <c r="L9" s="1">
        <v>123459</v>
      </c>
      <c r="M9" s="8"/>
      <c r="N9" s="8"/>
      <c r="O9" s="8"/>
    </row>
    <row r="10" spans="1:15" x14ac:dyDescent="0.25">
      <c r="A10" s="9">
        <v>8</v>
      </c>
      <c r="B10" s="1" t="s">
        <v>205</v>
      </c>
      <c r="C10" s="1" t="s">
        <v>487</v>
      </c>
      <c r="D10" s="1" t="s">
        <v>488</v>
      </c>
      <c r="E10" s="1" t="s">
        <v>489</v>
      </c>
      <c r="F10" s="1" t="s">
        <v>490</v>
      </c>
      <c r="G10" s="1" t="s">
        <v>491</v>
      </c>
      <c r="H10" s="10" t="s">
        <v>26</v>
      </c>
      <c r="J10" s="2">
        <v>8</v>
      </c>
      <c r="K10" s="1" t="s">
        <v>121</v>
      </c>
      <c r="L10" s="1">
        <v>123459</v>
      </c>
      <c r="M10" s="8"/>
      <c r="N10" s="8"/>
      <c r="O10" s="8"/>
    </row>
    <row r="11" spans="1:15" x14ac:dyDescent="0.25">
      <c r="A11" s="9">
        <v>9</v>
      </c>
      <c r="B11" s="1" t="s">
        <v>206</v>
      </c>
      <c r="C11" s="1" t="s">
        <v>492</v>
      </c>
      <c r="D11" s="1" t="s">
        <v>493</v>
      </c>
      <c r="E11" s="1" t="s">
        <v>494</v>
      </c>
      <c r="F11" s="1" t="s">
        <v>495</v>
      </c>
      <c r="G11" s="1" t="s">
        <v>496</v>
      </c>
      <c r="H11" s="10" t="s">
        <v>74</v>
      </c>
      <c r="J11" s="2">
        <v>9</v>
      </c>
      <c r="K11" s="1" t="s">
        <v>122</v>
      </c>
      <c r="L11" s="1">
        <v>123459</v>
      </c>
      <c r="M11" s="8"/>
      <c r="N11" s="8"/>
      <c r="O11" s="8"/>
    </row>
    <row r="12" spans="1:15" x14ac:dyDescent="0.25">
      <c r="A12" s="9">
        <v>10</v>
      </c>
      <c r="B12" s="1" t="s">
        <v>207</v>
      </c>
      <c r="C12" s="1" t="s">
        <v>497</v>
      </c>
      <c r="D12" s="1" t="s">
        <v>498</v>
      </c>
      <c r="E12" s="1" t="s">
        <v>499</v>
      </c>
      <c r="F12" s="1" t="s">
        <v>500</v>
      </c>
      <c r="G12" s="1" t="s">
        <v>501</v>
      </c>
      <c r="H12" s="10" t="s">
        <v>74</v>
      </c>
      <c r="J12" s="2">
        <v>10</v>
      </c>
      <c r="K12" s="1" t="s">
        <v>123</v>
      </c>
      <c r="L12" s="1">
        <v>123460</v>
      </c>
      <c r="M12" s="8"/>
      <c r="N12" s="8"/>
      <c r="O12" s="8"/>
    </row>
    <row r="13" spans="1:15" x14ac:dyDescent="0.25">
      <c r="A13" s="9">
        <v>11</v>
      </c>
      <c r="B13" s="1" t="s">
        <v>208</v>
      </c>
      <c r="C13" s="1" t="s">
        <v>461</v>
      </c>
      <c r="D13" s="1" t="s">
        <v>502</v>
      </c>
      <c r="E13" s="1" t="s">
        <v>503</v>
      </c>
      <c r="F13" s="1" t="s">
        <v>504</v>
      </c>
      <c r="G13" s="1" t="s">
        <v>505</v>
      </c>
      <c r="H13" s="10" t="s">
        <v>58</v>
      </c>
      <c r="J13" s="2">
        <v>11</v>
      </c>
      <c r="K13" s="1" t="s">
        <v>124</v>
      </c>
      <c r="L13" s="1">
        <v>123460</v>
      </c>
      <c r="M13" s="8"/>
      <c r="N13" s="8"/>
      <c r="O13" s="8"/>
    </row>
    <row r="14" spans="1:15" x14ac:dyDescent="0.25">
      <c r="A14" s="9">
        <v>12</v>
      </c>
      <c r="B14" s="1" t="s">
        <v>209</v>
      </c>
      <c r="C14" s="1" t="s">
        <v>506</v>
      </c>
      <c r="D14" s="1" t="s">
        <v>507</v>
      </c>
      <c r="E14" s="1" t="s">
        <v>508</v>
      </c>
      <c r="F14" s="1" t="s">
        <v>509</v>
      </c>
      <c r="G14" s="1" t="s">
        <v>510</v>
      </c>
      <c r="H14" s="10" t="s">
        <v>78</v>
      </c>
      <c r="J14" s="2">
        <v>12</v>
      </c>
      <c r="K14" s="1" t="s">
        <v>125</v>
      </c>
      <c r="L14" s="1">
        <v>123456</v>
      </c>
      <c r="M14" s="8"/>
      <c r="N14" s="8"/>
      <c r="O14" s="8"/>
    </row>
    <row r="15" spans="1:15" x14ac:dyDescent="0.25">
      <c r="A15" s="9">
        <v>13</v>
      </c>
      <c r="B15" s="1" t="s">
        <v>210</v>
      </c>
      <c r="C15" s="1" t="s">
        <v>511</v>
      </c>
      <c r="D15" s="1" t="s">
        <v>512</v>
      </c>
      <c r="E15" s="1" t="s">
        <v>513</v>
      </c>
      <c r="F15" s="1" t="s">
        <v>514</v>
      </c>
      <c r="G15" s="1" t="s">
        <v>515</v>
      </c>
      <c r="H15" s="10" t="s">
        <v>78</v>
      </c>
      <c r="J15" s="2">
        <v>13</v>
      </c>
      <c r="K15" s="1" t="s">
        <v>126</v>
      </c>
      <c r="L15" s="1">
        <v>123460</v>
      </c>
      <c r="M15" s="8"/>
      <c r="N15" s="8"/>
      <c r="O15" s="8"/>
    </row>
    <row r="16" spans="1:15" x14ac:dyDescent="0.25">
      <c r="A16" s="9">
        <v>14</v>
      </c>
      <c r="B16" s="1" t="s">
        <v>211</v>
      </c>
      <c r="C16" s="1" t="s">
        <v>516</v>
      </c>
      <c r="D16" s="1" t="s">
        <v>517</v>
      </c>
      <c r="E16" s="1" t="s">
        <v>518</v>
      </c>
      <c r="F16" s="1" t="s">
        <v>519</v>
      </c>
      <c r="G16" s="1" t="s">
        <v>520</v>
      </c>
      <c r="H16" s="10" t="s">
        <v>66</v>
      </c>
      <c r="J16" s="2">
        <v>14</v>
      </c>
      <c r="K16" s="1" t="s">
        <v>127</v>
      </c>
      <c r="L16" s="1">
        <v>123459</v>
      </c>
      <c r="M16" s="8"/>
      <c r="N16" s="8"/>
      <c r="O16" s="8"/>
    </row>
    <row r="17" spans="1:15" x14ac:dyDescent="0.25">
      <c r="A17" s="9">
        <v>15</v>
      </c>
      <c r="B17" s="1" t="s">
        <v>521</v>
      </c>
      <c r="C17" s="1"/>
      <c r="D17" s="1"/>
      <c r="E17" s="1"/>
      <c r="F17" s="1"/>
      <c r="G17" s="1"/>
      <c r="H17" s="1"/>
      <c r="J17" s="2">
        <v>15</v>
      </c>
      <c r="K17" s="1" t="s">
        <v>128</v>
      </c>
      <c r="L17" s="1">
        <v>123458</v>
      </c>
      <c r="M17" s="8"/>
      <c r="N17" s="8"/>
      <c r="O17" s="8"/>
    </row>
    <row r="18" spans="1:15" x14ac:dyDescent="0.25">
      <c r="A18" s="9">
        <v>16</v>
      </c>
      <c r="B18" s="1" t="s">
        <v>522</v>
      </c>
      <c r="C18" s="1"/>
      <c r="D18" s="1"/>
      <c r="E18" s="1"/>
      <c r="F18" s="1"/>
      <c r="G18" s="1"/>
      <c r="H18" s="1"/>
      <c r="J18" s="2">
        <v>16</v>
      </c>
      <c r="K18" s="1" t="s">
        <v>129</v>
      </c>
      <c r="L18" s="1">
        <v>123460</v>
      </c>
      <c r="M18" s="8"/>
      <c r="N18" s="8"/>
      <c r="O18" s="8"/>
    </row>
    <row r="19" spans="1:15" x14ac:dyDescent="0.25">
      <c r="A19" s="9">
        <v>17</v>
      </c>
      <c r="B19" s="1" t="s">
        <v>523</v>
      </c>
      <c r="C19" s="1"/>
      <c r="D19" s="1"/>
      <c r="E19" s="1"/>
      <c r="F19" s="1"/>
      <c r="G19" s="1"/>
      <c r="H19" s="1"/>
      <c r="J19" s="2">
        <v>17</v>
      </c>
      <c r="K19" s="1" t="s">
        <v>130</v>
      </c>
      <c r="L19" s="1">
        <v>123459</v>
      </c>
      <c r="M19" s="8"/>
      <c r="N19" s="8"/>
      <c r="O19" s="8"/>
    </row>
    <row r="20" spans="1:15" x14ac:dyDescent="0.25">
      <c r="A20" s="9">
        <v>18</v>
      </c>
      <c r="B20" s="1" t="s">
        <v>524</v>
      </c>
      <c r="C20" s="1"/>
      <c r="D20" s="1"/>
      <c r="E20" s="1"/>
      <c r="F20" s="1"/>
      <c r="G20" s="1"/>
      <c r="H20" s="1"/>
      <c r="J20" s="2">
        <v>18</v>
      </c>
      <c r="K20" s="1" t="s">
        <v>131</v>
      </c>
      <c r="L20" s="1">
        <v>123460</v>
      </c>
      <c r="M20" s="8"/>
      <c r="N20" s="8"/>
      <c r="O20" s="8"/>
    </row>
    <row r="21" spans="1:15" x14ac:dyDescent="0.25">
      <c r="A21" s="9">
        <v>19</v>
      </c>
      <c r="B21" s="1" t="s">
        <v>525</v>
      </c>
      <c r="C21" s="1"/>
      <c r="D21" s="1"/>
      <c r="E21" s="1"/>
      <c r="F21" s="1"/>
      <c r="G21" s="1"/>
      <c r="H21" s="1"/>
      <c r="J21" s="2">
        <v>19</v>
      </c>
      <c r="K21" s="1" t="s">
        <v>132</v>
      </c>
      <c r="L21" s="1">
        <v>123459</v>
      </c>
      <c r="M21" s="8"/>
      <c r="N21" s="8"/>
      <c r="O21" s="8"/>
    </row>
    <row r="22" spans="1:15" x14ac:dyDescent="0.25">
      <c r="A22" s="9">
        <v>20</v>
      </c>
      <c r="B22" s="1" t="s">
        <v>526</v>
      </c>
      <c r="C22" s="1"/>
      <c r="D22" s="1"/>
      <c r="E22" s="1"/>
      <c r="F22" s="1"/>
      <c r="G22" s="1"/>
      <c r="H22" s="1"/>
      <c r="J22" s="2">
        <v>20</v>
      </c>
      <c r="K22" s="1" t="s">
        <v>133</v>
      </c>
      <c r="L22" s="1">
        <v>123459</v>
      </c>
      <c r="M22" s="8"/>
      <c r="N22" s="8"/>
      <c r="O22" s="8"/>
    </row>
    <row r="23" spans="1:15" x14ac:dyDescent="0.25">
      <c r="A23" s="9">
        <v>21</v>
      </c>
      <c r="B23" s="1" t="s">
        <v>527</v>
      </c>
      <c r="C23" s="1"/>
      <c r="D23" s="1"/>
      <c r="E23" s="1"/>
      <c r="F23" s="1"/>
      <c r="G23" s="1"/>
      <c r="H23" s="1"/>
      <c r="J23" s="2">
        <v>21</v>
      </c>
      <c r="K23" s="1" t="s">
        <v>134</v>
      </c>
      <c r="L23" s="1">
        <v>123459</v>
      </c>
      <c r="M23" s="8"/>
      <c r="N23" s="8"/>
      <c r="O23" s="8"/>
    </row>
    <row r="24" spans="1:15" x14ac:dyDescent="0.25">
      <c r="A24" s="9">
        <v>22</v>
      </c>
      <c r="B24" s="1" t="s">
        <v>528</v>
      </c>
      <c r="C24" s="1"/>
      <c r="D24" s="1"/>
      <c r="E24" s="1"/>
      <c r="F24" s="1"/>
      <c r="G24" s="1"/>
      <c r="H24" s="1"/>
      <c r="J24" s="2">
        <v>22</v>
      </c>
      <c r="K24" s="1" t="s">
        <v>135</v>
      </c>
      <c r="L24" s="1">
        <v>123460</v>
      </c>
      <c r="M24" s="8"/>
      <c r="N24" s="8"/>
      <c r="O24" s="8"/>
    </row>
    <row r="25" spans="1:15" x14ac:dyDescent="0.25">
      <c r="A25" s="9">
        <v>23</v>
      </c>
      <c r="B25" s="1" t="s">
        <v>529</v>
      </c>
      <c r="C25" s="1"/>
      <c r="D25" s="1"/>
      <c r="E25" s="1"/>
      <c r="F25" s="1"/>
      <c r="G25" s="1"/>
      <c r="H25" s="1"/>
      <c r="J25" s="2">
        <v>23</v>
      </c>
      <c r="K25" s="1" t="s">
        <v>136</v>
      </c>
      <c r="L25" s="1">
        <v>123456</v>
      </c>
      <c r="M25" s="8"/>
      <c r="N25" s="8"/>
      <c r="O25" s="8"/>
    </row>
    <row r="26" spans="1:15" x14ac:dyDescent="0.25">
      <c r="A26" s="9">
        <v>24</v>
      </c>
      <c r="B26" s="1" t="s">
        <v>530</v>
      </c>
      <c r="C26" s="1"/>
      <c r="D26" s="1"/>
      <c r="E26" s="1"/>
      <c r="F26" s="1"/>
      <c r="G26" s="1"/>
      <c r="H26" s="1"/>
      <c r="J26" s="2">
        <v>24</v>
      </c>
      <c r="K26" s="1" t="s">
        <v>443</v>
      </c>
      <c r="L26" s="1">
        <v>123459</v>
      </c>
      <c r="M26" s="8"/>
      <c r="N26" s="8"/>
      <c r="O26" s="8"/>
    </row>
    <row r="27" spans="1:15" x14ac:dyDescent="0.25">
      <c r="A27" s="9">
        <v>25</v>
      </c>
      <c r="B27" s="1" t="s">
        <v>531</v>
      </c>
      <c r="C27" s="1"/>
      <c r="D27" s="1"/>
      <c r="E27" s="1"/>
      <c r="F27" s="1"/>
      <c r="G27" s="1"/>
      <c r="H27" s="1"/>
      <c r="J27" s="2">
        <v>25</v>
      </c>
      <c r="K27" s="1" t="s">
        <v>137</v>
      </c>
      <c r="L27" s="1">
        <v>123458</v>
      </c>
      <c r="M27" s="8"/>
      <c r="N27" s="8"/>
      <c r="O27" s="8"/>
    </row>
    <row r="28" spans="1:15" x14ac:dyDescent="0.25">
      <c r="A28" s="9">
        <v>26</v>
      </c>
      <c r="B28" s="1" t="s">
        <v>532</v>
      </c>
      <c r="C28" s="1"/>
      <c r="D28" s="1"/>
      <c r="E28" s="1"/>
      <c r="F28" s="1"/>
      <c r="G28" s="1"/>
      <c r="H28" s="1"/>
      <c r="J28" s="2">
        <v>26</v>
      </c>
      <c r="K28" s="1" t="s">
        <v>138</v>
      </c>
      <c r="L28" s="1">
        <v>123457</v>
      </c>
      <c r="M28" s="8"/>
      <c r="N28" s="8"/>
      <c r="O28" s="8"/>
    </row>
    <row r="29" spans="1:15" x14ac:dyDescent="0.25">
      <c r="A29" s="9">
        <v>27</v>
      </c>
      <c r="B29" s="1" t="s">
        <v>533</v>
      </c>
      <c r="C29" s="1"/>
      <c r="D29" s="1"/>
      <c r="E29" s="1"/>
      <c r="F29" s="1"/>
      <c r="G29" s="1"/>
      <c r="H29" s="1"/>
      <c r="J29" s="2">
        <v>27</v>
      </c>
      <c r="K29" s="1" t="s">
        <v>139</v>
      </c>
      <c r="L29" s="1">
        <v>123458</v>
      </c>
      <c r="M29" s="8"/>
      <c r="N29" s="8"/>
      <c r="O29" s="8"/>
    </row>
    <row r="30" spans="1:15" x14ac:dyDescent="0.25">
      <c r="A30" s="9">
        <v>28</v>
      </c>
      <c r="B30" s="1" t="s">
        <v>534</v>
      </c>
      <c r="C30" s="1"/>
      <c r="D30" s="1"/>
      <c r="E30" s="1"/>
      <c r="F30" s="1"/>
      <c r="G30" s="1"/>
      <c r="H30" s="1"/>
      <c r="J30" s="2">
        <v>28</v>
      </c>
      <c r="K30" s="1" t="s">
        <v>140</v>
      </c>
      <c r="L30" s="1">
        <v>123456</v>
      </c>
      <c r="M30" s="8"/>
      <c r="N30" s="8"/>
      <c r="O30" s="8"/>
    </row>
    <row r="31" spans="1:15" x14ac:dyDescent="0.25">
      <c r="A31" s="9">
        <v>29</v>
      </c>
      <c r="B31" s="1" t="s">
        <v>535</v>
      </c>
      <c r="C31" s="1"/>
      <c r="D31" s="1"/>
      <c r="E31" s="1"/>
      <c r="F31" s="1"/>
      <c r="G31" s="1"/>
      <c r="H31" s="1"/>
      <c r="J31" s="2">
        <v>29</v>
      </c>
      <c r="K31" s="1" t="s">
        <v>141</v>
      </c>
      <c r="L31" s="1">
        <v>123456</v>
      </c>
      <c r="M31" s="8"/>
      <c r="N31" s="8"/>
      <c r="O31" s="8"/>
    </row>
    <row r="32" spans="1:15" x14ac:dyDescent="0.25">
      <c r="A32" s="9">
        <v>30</v>
      </c>
      <c r="B32" s="1" t="s">
        <v>536</v>
      </c>
      <c r="C32" s="1"/>
      <c r="D32" s="1"/>
      <c r="E32" s="1"/>
      <c r="F32" s="1"/>
      <c r="G32" s="1"/>
      <c r="H32" s="1"/>
      <c r="J32" s="2">
        <v>30</v>
      </c>
      <c r="K32" s="1" t="s">
        <v>142</v>
      </c>
      <c r="L32" s="1">
        <v>123458</v>
      </c>
      <c r="M32" s="8"/>
      <c r="N32" s="8"/>
      <c r="O32" s="8"/>
    </row>
    <row r="33" spans="1:15" x14ac:dyDescent="0.25">
      <c r="A33" s="238" t="s">
        <v>196</v>
      </c>
      <c r="B33" s="238"/>
      <c r="C33" s="238"/>
      <c r="D33" s="238"/>
      <c r="E33" s="238"/>
      <c r="F33" s="238"/>
      <c r="G33" s="238"/>
      <c r="H33" s="238"/>
      <c r="J33" s="2">
        <v>31</v>
      </c>
      <c r="K33" s="1" t="s">
        <v>143</v>
      </c>
      <c r="L33" s="1">
        <v>123457</v>
      </c>
      <c r="M33" s="8"/>
      <c r="N33" s="8"/>
      <c r="O33" s="8"/>
    </row>
    <row r="34" spans="1:15" x14ac:dyDescent="0.25">
      <c r="A34" s="3" t="s">
        <v>7</v>
      </c>
      <c r="B34" s="3" t="s">
        <v>108</v>
      </c>
      <c r="C34" s="3" t="s">
        <v>197</v>
      </c>
      <c r="D34" s="3" t="s">
        <v>109</v>
      </c>
      <c r="E34" s="3" t="s">
        <v>110</v>
      </c>
      <c r="F34" s="3" t="s">
        <v>111</v>
      </c>
      <c r="G34" s="3" t="s">
        <v>112</v>
      </c>
      <c r="H34" s="3" t="s">
        <v>198</v>
      </c>
      <c r="J34" s="2">
        <v>32</v>
      </c>
      <c r="K34" s="1" t="s">
        <v>144</v>
      </c>
      <c r="L34" s="1">
        <v>123460</v>
      </c>
      <c r="M34" s="8"/>
      <c r="N34" s="8"/>
      <c r="O34" s="8"/>
    </row>
    <row r="35" spans="1:15" x14ac:dyDescent="0.25">
      <c r="A35" s="9">
        <v>1</v>
      </c>
      <c r="B35" s="1" t="s">
        <v>212</v>
      </c>
      <c r="C35" s="1" t="s">
        <v>545</v>
      </c>
      <c r="D35" s="1" t="s">
        <v>564</v>
      </c>
      <c r="E35" s="1" t="s">
        <v>583</v>
      </c>
      <c r="F35" s="1" t="s">
        <v>584</v>
      </c>
      <c r="G35" s="1" t="s">
        <v>585</v>
      </c>
      <c r="H35" s="1" t="s">
        <v>586</v>
      </c>
      <c r="J35" s="2">
        <v>33</v>
      </c>
      <c r="K35" s="1" t="s">
        <v>145</v>
      </c>
      <c r="L35" s="1">
        <v>123459</v>
      </c>
      <c r="M35" s="8"/>
      <c r="N35" s="8"/>
      <c r="O35" s="8"/>
    </row>
    <row r="36" spans="1:15" x14ac:dyDescent="0.25">
      <c r="A36" s="9">
        <v>2</v>
      </c>
      <c r="B36" s="1" t="s">
        <v>213</v>
      </c>
      <c r="C36" s="1" t="s">
        <v>546</v>
      </c>
      <c r="D36" s="1" t="s">
        <v>565</v>
      </c>
      <c r="E36" s="1" t="s">
        <v>587</v>
      </c>
      <c r="F36" s="1" t="s">
        <v>588</v>
      </c>
      <c r="G36" s="1" t="s">
        <v>589</v>
      </c>
      <c r="H36" s="1" t="s">
        <v>590</v>
      </c>
      <c r="J36" s="2">
        <v>34</v>
      </c>
      <c r="K36" s="1" t="s">
        <v>146</v>
      </c>
      <c r="L36" s="1">
        <v>123456</v>
      </c>
      <c r="M36" s="8"/>
      <c r="N36" s="8"/>
      <c r="O36" s="8"/>
    </row>
    <row r="37" spans="1:15" x14ac:dyDescent="0.25">
      <c r="A37" s="9">
        <v>3</v>
      </c>
      <c r="B37" s="1" t="s">
        <v>214</v>
      </c>
      <c r="C37" s="1" t="s">
        <v>547</v>
      </c>
      <c r="D37" s="1" t="s">
        <v>566</v>
      </c>
      <c r="E37" s="1" t="s">
        <v>591</v>
      </c>
      <c r="F37" s="1" t="s">
        <v>592</v>
      </c>
      <c r="G37" s="1" t="s">
        <v>593</v>
      </c>
      <c r="H37" s="1" t="s">
        <v>594</v>
      </c>
      <c r="J37" s="2">
        <v>35</v>
      </c>
      <c r="K37" s="1" t="s">
        <v>147</v>
      </c>
      <c r="L37" s="1">
        <v>123456</v>
      </c>
      <c r="M37" s="8"/>
      <c r="N37" s="8"/>
      <c r="O37" s="8"/>
    </row>
    <row r="38" spans="1:15" x14ac:dyDescent="0.25">
      <c r="A38" s="9">
        <v>4</v>
      </c>
      <c r="B38" s="1" t="s">
        <v>215</v>
      </c>
      <c r="C38" s="1" t="s">
        <v>548</v>
      </c>
      <c r="D38" s="1" t="s">
        <v>567</v>
      </c>
      <c r="E38" s="1" t="s">
        <v>595</v>
      </c>
      <c r="F38" s="1" t="s">
        <v>596</v>
      </c>
      <c r="G38" s="1" t="s">
        <v>597</v>
      </c>
      <c r="H38" s="1" t="s">
        <v>598</v>
      </c>
      <c r="J38" s="2">
        <v>36</v>
      </c>
      <c r="K38" s="1" t="s">
        <v>148</v>
      </c>
      <c r="L38" s="1">
        <v>123456</v>
      </c>
      <c r="M38" s="8"/>
      <c r="N38" s="8"/>
      <c r="O38" s="8"/>
    </row>
    <row r="39" spans="1:15" x14ac:dyDescent="0.25">
      <c r="A39" s="9">
        <v>5</v>
      </c>
      <c r="B39" s="1" t="s">
        <v>216</v>
      </c>
      <c r="C39" s="1" t="s">
        <v>549</v>
      </c>
      <c r="D39" s="1" t="s">
        <v>568</v>
      </c>
      <c r="E39" s="1" t="s">
        <v>599</v>
      </c>
      <c r="F39" s="1" t="s">
        <v>600</v>
      </c>
      <c r="G39" s="1" t="s">
        <v>601</v>
      </c>
      <c r="H39" s="1" t="s">
        <v>602</v>
      </c>
      <c r="J39" s="2">
        <v>37</v>
      </c>
      <c r="K39" s="1" t="s">
        <v>444</v>
      </c>
      <c r="L39" s="1">
        <v>123460</v>
      </c>
      <c r="M39" s="8"/>
      <c r="N39" s="8"/>
      <c r="O39" s="8"/>
    </row>
    <row r="40" spans="1:15" x14ac:dyDescent="0.25">
      <c r="A40" s="9">
        <v>6</v>
      </c>
      <c r="B40" s="1" t="s">
        <v>217</v>
      </c>
      <c r="C40" s="1" t="s">
        <v>550</v>
      </c>
      <c r="D40" s="1" t="s">
        <v>569</v>
      </c>
      <c r="E40" s="1" t="s">
        <v>603</v>
      </c>
      <c r="F40" s="1" t="s">
        <v>604</v>
      </c>
      <c r="G40" s="1" t="s">
        <v>605</v>
      </c>
      <c r="H40" s="1" t="s">
        <v>606</v>
      </c>
      <c r="J40" s="2">
        <v>38</v>
      </c>
      <c r="K40" s="1" t="s">
        <v>149</v>
      </c>
      <c r="L40" s="1">
        <v>123460</v>
      </c>
      <c r="M40" s="8"/>
      <c r="N40" s="8"/>
      <c r="O40" s="8"/>
    </row>
    <row r="41" spans="1:15" x14ac:dyDescent="0.25">
      <c r="A41" s="9">
        <v>7</v>
      </c>
      <c r="B41" s="1" t="s">
        <v>218</v>
      </c>
      <c r="C41" s="1" t="s">
        <v>551</v>
      </c>
      <c r="D41" s="1" t="s">
        <v>570</v>
      </c>
      <c r="E41" s="1" t="s">
        <v>607</v>
      </c>
      <c r="F41" s="1" t="s">
        <v>608</v>
      </c>
      <c r="G41" s="1" t="s">
        <v>609</v>
      </c>
      <c r="H41" s="1" t="s">
        <v>610</v>
      </c>
      <c r="J41" s="2">
        <v>39</v>
      </c>
      <c r="K41" s="1" t="s">
        <v>150</v>
      </c>
      <c r="L41" s="1">
        <v>123457</v>
      </c>
      <c r="M41" s="8"/>
      <c r="N41" s="8"/>
      <c r="O41" s="8"/>
    </row>
    <row r="42" spans="1:15" x14ac:dyDescent="0.25">
      <c r="A42" s="9">
        <v>8</v>
      </c>
      <c r="B42" s="1" t="s">
        <v>219</v>
      </c>
      <c r="C42" s="1" t="s">
        <v>552</v>
      </c>
      <c r="D42" s="1" t="s">
        <v>571</v>
      </c>
      <c r="E42" s="1" t="s">
        <v>611</v>
      </c>
      <c r="F42" s="1" t="s">
        <v>612</v>
      </c>
      <c r="G42" s="1" t="s">
        <v>613</v>
      </c>
      <c r="H42" s="1" t="s">
        <v>614</v>
      </c>
      <c r="J42" s="2">
        <v>40</v>
      </c>
      <c r="K42" s="1" t="s">
        <v>151</v>
      </c>
      <c r="L42" s="1">
        <v>123460</v>
      </c>
      <c r="M42" s="8"/>
      <c r="N42" s="8"/>
      <c r="O42" s="8"/>
    </row>
    <row r="43" spans="1:15" x14ac:dyDescent="0.25">
      <c r="A43" s="9">
        <v>9</v>
      </c>
      <c r="B43" s="1" t="s">
        <v>220</v>
      </c>
      <c r="C43" s="1" t="s">
        <v>553</v>
      </c>
      <c r="D43" s="1" t="s">
        <v>572</v>
      </c>
      <c r="E43" s="1" t="s">
        <v>615</v>
      </c>
      <c r="F43" s="1" t="s">
        <v>616</v>
      </c>
      <c r="G43" s="1" t="s">
        <v>617</v>
      </c>
      <c r="H43" s="1" t="s">
        <v>618</v>
      </c>
      <c r="J43" s="2">
        <v>41</v>
      </c>
      <c r="K43" s="1" t="s">
        <v>445</v>
      </c>
      <c r="L43" s="1">
        <v>123460</v>
      </c>
      <c r="M43" s="8"/>
      <c r="N43" s="8"/>
      <c r="O43" s="8"/>
    </row>
    <row r="44" spans="1:15" x14ac:dyDescent="0.25">
      <c r="A44" s="9">
        <v>10</v>
      </c>
      <c r="B44" s="1" t="s">
        <v>537</v>
      </c>
      <c r="C44" s="1" t="s">
        <v>554</v>
      </c>
      <c r="D44" s="1" t="s">
        <v>573</v>
      </c>
      <c r="E44" s="1" t="s">
        <v>619</v>
      </c>
      <c r="F44" s="1" t="s">
        <v>620</v>
      </c>
      <c r="G44" s="1" t="s">
        <v>621</v>
      </c>
      <c r="H44" s="1" t="s">
        <v>622</v>
      </c>
      <c r="J44" s="2">
        <v>42</v>
      </c>
      <c r="K44" s="1" t="s">
        <v>152</v>
      </c>
      <c r="L44" s="1">
        <v>123456</v>
      </c>
      <c r="M44" s="8"/>
      <c r="N44" s="8"/>
      <c r="O44" s="8"/>
    </row>
    <row r="45" spans="1:15" x14ac:dyDescent="0.25">
      <c r="A45" s="9">
        <v>11</v>
      </c>
      <c r="B45" s="1" t="s">
        <v>221</v>
      </c>
      <c r="C45" s="1" t="s">
        <v>555</v>
      </c>
      <c r="D45" s="1" t="s">
        <v>574</v>
      </c>
      <c r="E45" s="1" t="s">
        <v>623</v>
      </c>
      <c r="F45" s="1" t="s">
        <v>624</v>
      </c>
      <c r="G45" s="1" t="s">
        <v>625</v>
      </c>
      <c r="H45" s="1" t="s">
        <v>626</v>
      </c>
      <c r="J45" s="2">
        <v>43</v>
      </c>
      <c r="K45" s="1" t="s">
        <v>153</v>
      </c>
      <c r="L45" s="1">
        <v>123456</v>
      </c>
      <c r="M45" s="8"/>
      <c r="N45" s="8"/>
      <c r="O45" s="8"/>
    </row>
    <row r="46" spans="1:15" x14ac:dyDescent="0.25">
      <c r="A46" s="9">
        <v>12</v>
      </c>
      <c r="B46" s="1" t="s">
        <v>538</v>
      </c>
      <c r="C46" s="1" t="s">
        <v>556</v>
      </c>
      <c r="D46" s="1" t="s">
        <v>575</v>
      </c>
      <c r="E46" s="1" t="s">
        <v>627</v>
      </c>
      <c r="F46" s="1" t="s">
        <v>628</v>
      </c>
      <c r="G46" s="1" t="s">
        <v>629</v>
      </c>
      <c r="H46" s="1" t="s">
        <v>630</v>
      </c>
      <c r="J46" s="2">
        <v>44</v>
      </c>
      <c r="K46" s="1" t="s">
        <v>154</v>
      </c>
      <c r="L46" s="1">
        <v>123460</v>
      </c>
      <c r="M46" s="8"/>
      <c r="N46" s="8"/>
      <c r="O46" s="8"/>
    </row>
    <row r="47" spans="1:15" x14ac:dyDescent="0.25">
      <c r="A47" s="9">
        <v>13</v>
      </c>
      <c r="B47" s="1" t="s">
        <v>222</v>
      </c>
      <c r="C47" s="1" t="s">
        <v>557</v>
      </c>
      <c r="D47" s="1" t="s">
        <v>576</v>
      </c>
      <c r="E47" s="1" t="s">
        <v>631</v>
      </c>
      <c r="F47" s="1" t="s">
        <v>632</v>
      </c>
      <c r="G47" s="1" t="s">
        <v>633</v>
      </c>
      <c r="H47" s="1" t="s">
        <v>634</v>
      </c>
      <c r="J47" s="2">
        <v>45</v>
      </c>
      <c r="K47" s="1" t="s">
        <v>155</v>
      </c>
      <c r="L47" s="1">
        <v>123459</v>
      </c>
      <c r="M47" s="8"/>
      <c r="N47" s="8"/>
      <c r="O47" s="8"/>
    </row>
    <row r="48" spans="1:15" x14ac:dyDescent="0.25">
      <c r="A48" s="9">
        <v>14</v>
      </c>
      <c r="B48" s="1" t="s">
        <v>223</v>
      </c>
      <c r="C48" s="1" t="s">
        <v>558</v>
      </c>
      <c r="D48" s="1" t="s">
        <v>577</v>
      </c>
      <c r="E48" s="1" t="s">
        <v>635</v>
      </c>
      <c r="F48" s="1" t="s">
        <v>636</v>
      </c>
      <c r="G48" s="1" t="s">
        <v>637</v>
      </c>
      <c r="H48" s="1" t="s">
        <v>638</v>
      </c>
      <c r="J48" s="2">
        <v>46</v>
      </c>
      <c r="K48" s="1" t="s">
        <v>446</v>
      </c>
      <c r="L48" s="1">
        <v>123457</v>
      </c>
      <c r="M48" s="8"/>
      <c r="N48" s="8"/>
      <c r="O48" s="8"/>
    </row>
    <row r="49" spans="1:16" x14ac:dyDescent="0.25">
      <c r="A49" s="9">
        <v>15</v>
      </c>
      <c r="B49" s="1" t="s">
        <v>539</v>
      </c>
      <c r="C49" s="1" t="s">
        <v>559</v>
      </c>
      <c r="D49" s="1" t="s">
        <v>578</v>
      </c>
      <c r="E49" s="1" t="s">
        <v>639</v>
      </c>
      <c r="F49" s="1" t="s">
        <v>640</v>
      </c>
      <c r="G49" s="1" t="s">
        <v>641</v>
      </c>
      <c r="H49" s="1" t="s">
        <v>642</v>
      </c>
      <c r="J49" s="2">
        <v>47</v>
      </c>
      <c r="K49" s="1" t="s">
        <v>447</v>
      </c>
      <c r="L49" s="1">
        <v>123460</v>
      </c>
      <c r="M49" s="8"/>
      <c r="N49" s="8"/>
      <c r="O49" s="8"/>
    </row>
    <row r="50" spans="1:16" x14ac:dyDescent="0.25">
      <c r="A50" s="9">
        <v>16</v>
      </c>
      <c r="B50" s="1" t="s">
        <v>540</v>
      </c>
      <c r="C50" s="1" t="s">
        <v>560</v>
      </c>
      <c r="D50" s="1" t="s">
        <v>579</v>
      </c>
      <c r="E50" s="1" t="s">
        <v>643</v>
      </c>
      <c r="F50" s="1" t="s">
        <v>644</v>
      </c>
      <c r="G50" s="1" t="s">
        <v>645</v>
      </c>
      <c r="H50" s="1" t="s">
        <v>646</v>
      </c>
      <c r="J50" s="2">
        <v>48</v>
      </c>
      <c r="K50" s="1" t="s">
        <v>448</v>
      </c>
      <c r="L50" s="1">
        <v>123459</v>
      </c>
      <c r="M50" s="8"/>
      <c r="N50" s="8"/>
      <c r="O50" s="8"/>
    </row>
    <row r="51" spans="1:16" x14ac:dyDescent="0.25">
      <c r="A51" s="9">
        <v>17</v>
      </c>
      <c r="B51" s="1" t="s">
        <v>541</v>
      </c>
      <c r="C51" s="1" t="s">
        <v>561</v>
      </c>
      <c r="D51" s="1" t="s">
        <v>580</v>
      </c>
      <c r="E51" s="1" t="s">
        <v>647</v>
      </c>
      <c r="F51" s="1" t="s">
        <v>648</v>
      </c>
      <c r="G51" s="1" t="s">
        <v>649</v>
      </c>
      <c r="H51" s="1" t="s">
        <v>650</v>
      </c>
      <c r="J51" s="2">
        <v>49</v>
      </c>
      <c r="K51" s="1" t="s">
        <v>449</v>
      </c>
      <c r="L51" s="1">
        <v>123460</v>
      </c>
      <c r="M51" s="8"/>
      <c r="N51" s="8"/>
      <c r="O51" s="8"/>
    </row>
    <row r="52" spans="1:16" x14ac:dyDescent="0.25">
      <c r="A52" s="9">
        <v>18</v>
      </c>
      <c r="B52" s="1" t="s">
        <v>542</v>
      </c>
      <c r="C52" s="1" t="s">
        <v>562</v>
      </c>
      <c r="D52" s="1" t="s">
        <v>581</v>
      </c>
      <c r="E52" s="1" t="s">
        <v>651</v>
      </c>
      <c r="F52" s="1" t="s">
        <v>652</v>
      </c>
      <c r="G52" s="1" t="s">
        <v>653</v>
      </c>
      <c r="H52" s="1" t="s">
        <v>654</v>
      </c>
      <c r="J52" s="2">
        <v>50</v>
      </c>
      <c r="K52" s="1" t="s">
        <v>450</v>
      </c>
      <c r="L52" s="1">
        <v>123460</v>
      </c>
      <c r="M52" s="8"/>
      <c r="N52" s="8"/>
      <c r="O52" s="8"/>
    </row>
    <row r="53" spans="1:16" x14ac:dyDescent="0.25">
      <c r="A53" s="9">
        <v>19</v>
      </c>
      <c r="B53" s="1" t="s">
        <v>543</v>
      </c>
      <c r="C53" s="1" t="s">
        <v>563</v>
      </c>
      <c r="D53" s="1" t="s">
        <v>582</v>
      </c>
      <c r="E53" s="1" t="s">
        <v>655</v>
      </c>
      <c r="F53" s="1" t="s">
        <v>656</v>
      </c>
      <c r="G53" s="1" t="s">
        <v>657</v>
      </c>
      <c r="H53" s="1" t="s">
        <v>658</v>
      </c>
      <c r="J53" s="2"/>
      <c r="K53" s="1"/>
      <c r="L53" s="1"/>
      <c r="M53" s="8"/>
      <c r="N53" s="8"/>
      <c r="O53" s="8"/>
    </row>
    <row r="54" spans="1:16" x14ac:dyDescent="0.25">
      <c r="A54" s="9">
        <v>20</v>
      </c>
      <c r="B54" s="1" t="s">
        <v>544</v>
      </c>
      <c r="C54" s="8" t="s">
        <v>559</v>
      </c>
      <c r="D54" s="1" t="s">
        <v>578</v>
      </c>
      <c r="E54" s="1" t="s">
        <v>639</v>
      </c>
      <c r="F54" s="1" t="s">
        <v>640</v>
      </c>
      <c r="G54" s="1" t="s">
        <v>641</v>
      </c>
      <c r="H54" s="1" t="s">
        <v>642</v>
      </c>
      <c r="J54" s="2"/>
      <c r="K54" s="8"/>
      <c r="L54" s="1"/>
      <c r="M54" s="8"/>
      <c r="N54" s="8"/>
      <c r="O54" s="8"/>
    </row>
    <row r="55" spans="1:16" x14ac:dyDescent="0.25">
      <c r="A55" s="7"/>
      <c r="B55" s="7"/>
      <c r="C55" s="7"/>
      <c r="D55" s="7"/>
      <c r="E55" s="7"/>
      <c r="F55" s="7"/>
      <c r="G55" s="7"/>
      <c r="H55" s="7"/>
      <c r="J55" s="7"/>
      <c r="K55" s="7"/>
      <c r="L55" s="7"/>
      <c r="M55" s="7"/>
      <c r="N55" s="7"/>
      <c r="O55" s="7"/>
      <c r="P55" s="7"/>
    </row>
    <row r="56" spans="1:16" hidden="1" x14ac:dyDescent="0.25"/>
    <row r="57" spans="1:16" hidden="1" x14ac:dyDescent="0.25"/>
    <row r="58" spans="1:16" hidden="1" x14ac:dyDescent="0.25"/>
    <row r="59" spans="1:16" hidden="1" x14ac:dyDescent="0.25"/>
    <row r="60" spans="1:16" hidden="1" x14ac:dyDescent="0.25"/>
    <row r="61" spans="1:16" hidden="1" x14ac:dyDescent="0.25"/>
    <row r="62" spans="1:16" hidden="1" x14ac:dyDescent="0.25"/>
    <row r="63" spans="1:16" hidden="1" x14ac:dyDescent="0.25"/>
    <row r="64" spans="1:1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</sheetData>
  <sheetProtection sheet="1" objects="1" scenarios="1"/>
  <mergeCells count="3">
    <mergeCell ref="A1:H1"/>
    <mergeCell ref="J1:O1"/>
    <mergeCell ref="A33:H33"/>
  </mergeCells>
  <dataValidations count="2">
    <dataValidation type="custom" allowBlank="1" showInputMessage="1" showErrorMessage="1" errorTitle="Domestic Customer" error="This customer name already exist in domestic customer list, please use some othe value. Each customer name has to be unique !" sqref="B3:B32 B37:B40">
      <formula1>COUNTIF($B$3:$B$32,B3)=1</formula1>
    </dataValidation>
    <dataValidation type="custom" allowBlank="1" showInputMessage="1" showErrorMessage="1" errorTitle="Export Customers" error="This customer name already exist in exportc customer list, please use some other value. Each customer name has to be unique in export customer list !" sqref="B35:B36 B41:B54">
      <formula1>COUNTIF($B$35:$B$54,B35)=1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01"/>
  <sheetViews>
    <sheetView topLeftCell="J1" workbookViewId="0">
      <selection activeCell="P14" sqref="P14"/>
    </sheetView>
  </sheetViews>
  <sheetFormatPr defaultRowHeight="15" x14ac:dyDescent="0.25"/>
  <cols>
    <col min="1" max="1" width="5.85546875" style="114" bestFit="1" customWidth="1"/>
    <col min="2" max="2" width="17" bestFit="1" customWidth="1"/>
    <col min="3" max="3" width="12" bestFit="1" customWidth="1"/>
    <col min="4" max="4" width="14.85546875" bestFit="1" customWidth="1"/>
    <col min="5" max="5" width="15.28515625" bestFit="1" customWidth="1"/>
    <col min="6" max="6" width="15.5703125" bestFit="1" customWidth="1"/>
    <col min="7" max="7" width="14" bestFit="1" customWidth="1"/>
    <col min="8" max="8" width="14.5703125" bestFit="1" customWidth="1"/>
    <col min="9" max="9" width="21" bestFit="1" customWidth="1"/>
    <col min="10" max="10" width="26.140625" bestFit="1" customWidth="1"/>
    <col min="11" max="11" width="8.28515625" bestFit="1" customWidth="1"/>
    <col min="12" max="12" width="11.140625" bestFit="1" customWidth="1"/>
    <col min="13" max="13" width="10" bestFit="1" customWidth="1"/>
    <col min="14" max="14" width="10.28515625" bestFit="1" customWidth="1"/>
    <col min="15" max="15" width="5.42578125" bestFit="1" customWidth="1"/>
    <col min="16" max="16" width="5.7109375" bestFit="1" customWidth="1"/>
    <col min="17" max="17" width="7.5703125" bestFit="1" customWidth="1"/>
    <col min="18" max="18" width="27.5703125" bestFit="1" customWidth="1"/>
    <col min="19" max="19" width="10.28515625" bestFit="1" customWidth="1"/>
    <col min="20" max="20" width="21.85546875" bestFit="1" customWidth="1"/>
    <col min="21" max="21" width="7" bestFit="1" customWidth="1"/>
    <col min="22" max="22" width="7.5703125" bestFit="1" customWidth="1"/>
    <col min="23" max="23" width="14.5703125" bestFit="1" customWidth="1"/>
    <col min="24" max="24" width="13.28515625" bestFit="1" customWidth="1"/>
    <col min="25" max="25" width="13.85546875" bestFit="1" customWidth="1"/>
    <col min="26" max="26" width="20.85546875" bestFit="1" customWidth="1"/>
    <col min="27" max="27" width="10.42578125" bestFit="1" customWidth="1"/>
    <col min="28" max="28" width="23.7109375" bestFit="1" customWidth="1"/>
  </cols>
  <sheetData>
    <row r="1" spans="1:28" x14ac:dyDescent="0.25">
      <c r="A1" s="113" t="s">
        <v>7</v>
      </c>
      <c r="B1" s="65" t="s">
        <v>1</v>
      </c>
      <c r="C1" s="65" t="s">
        <v>2</v>
      </c>
      <c r="D1" s="65" t="s">
        <v>102</v>
      </c>
      <c r="E1" s="65" t="s">
        <v>95</v>
      </c>
      <c r="F1" s="65" t="s">
        <v>10</v>
      </c>
      <c r="G1" s="65" t="s">
        <v>4</v>
      </c>
      <c r="H1" s="65" t="s">
        <v>3</v>
      </c>
      <c r="I1" s="65" t="s">
        <v>5</v>
      </c>
      <c r="J1" s="65" t="s">
        <v>100</v>
      </c>
      <c r="K1" s="65" t="s">
        <v>176</v>
      </c>
      <c r="L1" s="65" t="s">
        <v>8</v>
      </c>
      <c r="M1" s="65" t="s">
        <v>9</v>
      </c>
      <c r="N1" s="65" t="s">
        <v>156</v>
      </c>
      <c r="O1" s="65" t="s">
        <v>158</v>
      </c>
      <c r="P1" s="65" t="s">
        <v>157</v>
      </c>
      <c r="Q1" s="65" t="s">
        <v>168</v>
      </c>
      <c r="R1" s="65" t="s">
        <v>171</v>
      </c>
      <c r="S1" s="65" t="s">
        <v>169</v>
      </c>
      <c r="T1" s="65" t="s">
        <v>170</v>
      </c>
      <c r="U1" s="65" t="s">
        <v>96</v>
      </c>
      <c r="V1" s="65" t="s">
        <v>97</v>
      </c>
      <c r="W1" s="65" t="s">
        <v>172</v>
      </c>
      <c r="X1" s="65" t="s">
        <v>173</v>
      </c>
      <c r="Y1" s="65" t="s">
        <v>174</v>
      </c>
      <c r="Z1" s="65" t="s">
        <v>175</v>
      </c>
      <c r="AA1" s="65" t="s">
        <v>432</v>
      </c>
      <c r="AB1" s="65" t="s">
        <v>162</v>
      </c>
    </row>
    <row r="2" spans="1:28" ht="15.75" x14ac:dyDescent="0.25">
      <c r="A2" s="114">
        <v>1</v>
      </c>
      <c r="B2" s="101" t="s">
        <v>236</v>
      </c>
      <c r="C2" s="115">
        <v>42917</v>
      </c>
      <c r="D2" t="s">
        <v>330</v>
      </c>
      <c r="E2" t="s">
        <v>105</v>
      </c>
      <c r="F2" t="s">
        <v>425</v>
      </c>
      <c r="G2" s="115">
        <v>42917</v>
      </c>
      <c r="H2" t="s">
        <v>74</v>
      </c>
      <c r="I2" t="s">
        <v>206</v>
      </c>
      <c r="J2" t="s">
        <v>206</v>
      </c>
      <c r="K2" s="114">
        <v>1</v>
      </c>
      <c r="L2" t="s">
        <v>130</v>
      </c>
      <c r="M2">
        <v>123459</v>
      </c>
      <c r="N2">
        <v>656</v>
      </c>
      <c r="O2">
        <v>150</v>
      </c>
      <c r="P2" t="s">
        <v>167</v>
      </c>
      <c r="Q2" s="116">
        <v>0</v>
      </c>
      <c r="R2">
        <v>98400</v>
      </c>
      <c r="T2">
        <v>98400</v>
      </c>
      <c r="U2" s="116">
        <v>0.05</v>
      </c>
      <c r="V2" s="117">
        <v>2.5000000000000001E-2</v>
      </c>
      <c r="W2" s="117">
        <v>2.5000000000000001E-2</v>
      </c>
      <c r="X2" s="121">
        <v>0</v>
      </c>
      <c r="Y2" s="121">
        <v>2460</v>
      </c>
      <c r="Z2" s="121">
        <v>2460</v>
      </c>
      <c r="AA2" s="118">
        <v>4920</v>
      </c>
      <c r="AB2" s="119">
        <v>103320</v>
      </c>
    </row>
    <row r="3" spans="1:28" ht="15.75" x14ac:dyDescent="0.25">
      <c r="A3" s="114">
        <v>2</v>
      </c>
      <c r="B3" s="101" t="s">
        <v>238</v>
      </c>
      <c r="C3" s="115">
        <v>42917</v>
      </c>
      <c r="D3" t="s">
        <v>330</v>
      </c>
      <c r="E3" t="s">
        <v>105</v>
      </c>
      <c r="F3" t="s">
        <v>365</v>
      </c>
      <c r="G3" s="115">
        <v>42917</v>
      </c>
      <c r="H3" t="s">
        <v>78</v>
      </c>
      <c r="I3" t="s">
        <v>209</v>
      </c>
      <c r="J3" t="s">
        <v>209</v>
      </c>
      <c r="K3" s="114">
        <v>1</v>
      </c>
      <c r="L3" t="s">
        <v>114</v>
      </c>
      <c r="M3">
        <v>123458</v>
      </c>
      <c r="N3">
        <v>391</v>
      </c>
      <c r="O3">
        <v>150</v>
      </c>
      <c r="P3" t="s">
        <v>167</v>
      </c>
      <c r="Q3" s="116">
        <v>0</v>
      </c>
      <c r="R3">
        <v>58650</v>
      </c>
      <c r="T3">
        <v>58650</v>
      </c>
      <c r="U3" s="116">
        <v>0.05</v>
      </c>
      <c r="V3" s="117">
        <v>2.5000000000000001E-2</v>
      </c>
      <c r="W3" s="117">
        <v>2.5000000000000001E-2</v>
      </c>
      <c r="X3" s="121">
        <v>2933</v>
      </c>
      <c r="Y3" s="121">
        <v>0</v>
      </c>
      <c r="Z3" s="121">
        <v>0</v>
      </c>
      <c r="AA3" s="118">
        <v>2933</v>
      </c>
      <c r="AB3" s="119">
        <v>61583</v>
      </c>
    </row>
    <row r="4" spans="1:28" ht="15.75" x14ac:dyDescent="0.25">
      <c r="A4" s="114">
        <v>3</v>
      </c>
      <c r="B4" s="101" t="s">
        <v>237</v>
      </c>
      <c r="C4" s="115">
        <v>42917</v>
      </c>
      <c r="D4" t="s">
        <v>330</v>
      </c>
      <c r="E4" t="s">
        <v>105</v>
      </c>
      <c r="F4" t="s">
        <v>362</v>
      </c>
      <c r="G4" s="115">
        <v>42917</v>
      </c>
      <c r="H4" t="s">
        <v>430</v>
      </c>
      <c r="I4" t="s">
        <v>223</v>
      </c>
      <c r="J4" t="s">
        <v>223</v>
      </c>
      <c r="K4" s="114">
        <v>1</v>
      </c>
      <c r="L4" t="s">
        <v>149</v>
      </c>
      <c r="M4">
        <v>123460</v>
      </c>
      <c r="N4">
        <v>107</v>
      </c>
      <c r="O4">
        <v>550</v>
      </c>
      <c r="P4" t="s">
        <v>167</v>
      </c>
      <c r="Q4" s="116">
        <v>0</v>
      </c>
      <c r="R4">
        <v>58850</v>
      </c>
      <c r="T4">
        <v>58850</v>
      </c>
      <c r="U4" s="116">
        <v>0.05</v>
      </c>
      <c r="V4" s="117">
        <v>2.5000000000000001E-2</v>
      </c>
      <c r="W4" s="117">
        <v>2.5000000000000001E-2</v>
      </c>
      <c r="X4" s="121">
        <v>2943</v>
      </c>
      <c r="Y4" s="121">
        <v>0</v>
      </c>
      <c r="Z4" s="121">
        <v>0</v>
      </c>
      <c r="AA4" s="118">
        <v>2943</v>
      </c>
      <c r="AB4" s="119">
        <v>61793</v>
      </c>
    </row>
    <row r="5" spans="1:28" ht="15.75" x14ac:dyDescent="0.25">
      <c r="A5" s="114">
        <v>4</v>
      </c>
      <c r="B5" s="101" t="s">
        <v>239</v>
      </c>
      <c r="C5" s="115">
        <v>42918</v>
      </c>
      <c r="D5" t="s">
        <v>330</v>
      </c>
      <c r="E5" t="s">
        <v>105</v>
      </c>
      <c r="F5" t="s">
        <v>343</v>
      </c>
      <c r="G5" s="115">
        <v>42918</v>
      </c>
      <c r="H5" t="s">
        <v>74</v>
      </c>
      <c r="I5" t="s">
        <v>204</v>
      </c>
      <c r="J5" t="s">
        <v>204</v>
      </c>
      <c r="K5" s="114">
        <v>1</v>
      </c>
      <c r="L5" t="s">
        <v>149</v>
      </c>
      <c r="M5">
        <v>123460</v>
      </c>
      <c r="N5">
        <v>450</v>
      </c>
      <c r="O5">
        <v>550</v>
      </c>
      <c r="P5" t="s">
        <v>167</v>
      </c>
      <c r="Q5" s="116">
        <v>0</v>
      </c>
      <c r="R5">
        <v>247500</v>
      </c>
      <c r="T5">
        <v>247500</v>
      </c>
      <c r="U5" s="116">
        <v>0.05</v>
      </c>
      <c r="V5" s="117">
        <v>2.5000000000000001E-2</v>
      </c>
      <c r="W5" s="117">
        <v>2.5000000000000001E-2</v>
      </c>
      <c r="X5" s="121">
        <v>0</v>
      </c>
      <c r="Y5" s="121">
        <v>6188</v>
      </c>
      <c r="Z5" s="121">
        <v>6188</v>
      </c>
      <c r="AA5" s="118">
        <v>12376</v>
      </c>
      <c r="AB5" s="119">
        <v>259876</v>
      </c>
    </row>
    <row r="6" spans="1:28" ht="15.75" x14ac:dyDescent="0.25">
      <c r="A6" s="114">
        <v>5</v>
      </c>
      <c r="B6" s="101" t="s">
        <v>240</v>
      </c>
      <c r="C6" s="115">
        <v>42918</v>
      </c>
      <c r="D6" t="s">
        <v>330</v>
      </c>
      <c r="E6" t="s">
        <v>105</v>
      </c>
      <c r="F6" t="s">
        <v>367</v>
      </c>
      <c r="G6" s="115">
        <v>42918</v>
      </c>
      <c r="H6" t="s">
        <v>66</v>
      </c>
      <c r="I6" t="s">
        <v>211</v>
      </c>
      <c r="J6" t="s">
        <v>211</v>
      </c>
      <c r="K6" s="114">
        <v>1</v>
      </c>
      <c r="L6" t="s">
        <v>121</v>
      </c>
      <c r="M6">
        <v>123459</v>
      </c>
      <c r="N6">
        <v>578</v>
      </c>
      <c r="O6">
        <v>100</v>
      </c>
      <c r="P6" t="s">
        <v>167</v>
      </c>
      <c r="Q6" s="116">
        <v>0</v>
      </c>
      <c r="R6">
        <v>57800</v>
      </c>
      <c r="T6">
        <v>57800</v>
      </c>
      <c r="U6" s="116">
        <v>0.05</v>
      </c>
      <c r="V6" s="117">
        <v>2.5000000000000001E-2</v>
      </c>
      <c r="W6" s="117">
        <v>2.5000000000000001E-2</v>
      </c>
      <c r="X6" s="121">
        <v>2890</v>
      </c>
      <c r="Y6" s="121">
        <v>0</v>
      </c>
      <c r="Z6" s="121">
        <v>0</v>
      </c>
      <c r="AA6" s="118">
        <v>2890</v>
      </c>
      <c r="AB6" s="119">
        <v>60690</v>
      </c>
    </row>
    <row r="7" spans="1:28" ht="15.75" x14ac:dyDescent="0.25">
      <c r="A7" s="114">
        <v>6</v>
      </c>
      <c r="B7" s="101" t="s">
        <v>241</v>
      </c>
      <c r="C7" s="115">
        <v>42918</v>
      </c>
      <c r="D7" t="s">
        <v>330</v>
      </c>
      <c r="E7" t="s">
        <v>105</v>
      </c>
      <c r="F7" t="s">
        <v>339</v>
      </c>
      <c r="G7" s="115">
        <v>42918</v>
      </c>
      <c r="H7" t="s">
        <v>74</v>
      </c>
      <c r="I7" t="s">
        <v>199</v>
      </c>
      <c r="J7" t="s">
        <v>199</v>
      </c>
      <c r="K7" s="114">
        <v>1</v>
      </c>
      <c r="L7" t="s">
        <v>115</v>
      </c>
      <c r="M7">
        <v>123460</v>
      </c>
      <c r="N7">
        <v>767</v>
      </c>
      <c r="O7">
        <v>800</v>
      </c>
      <c r="P7" t="s">
        <v>167</v>
      </c>
      <c r="Q7" s="116">
        <v>0</v>
      </c>
      <c r="R7">
        <v>613600</v>
      </c>
      <c r="T7">
        <v>613600</v>
      </c>
      <c r="U7" s="116">
        <v>0.05</v>
      </c>
      <c r="V7" s="117">
        <v>2.5000000000000001E-2</v>
      </c>
      <c r="W7" s="117">
        <v>2.5000000000000001E-2</v>
      </c>
      <c r="X7" s="121">
        <v>0</v>
      </c>
      <c r="Y7" s="121">
        <v>15340</v>
      </c>
      <c r="Z7" s="121">
        <v>15340</v>
      </c>
      <c r="AA7" s="118">
        <v>30680</v>
      </c>
      <c r="AB7" s="119">
        <v>644280</v>
      </c>
    </row>
    <row r="8" spans="1:28" ht="15.75" x14ac:dyDescent="0.25">
      <c r="A8" s="114">
        <v>7</v>
      </c>
      <c r="B8" s="101" t="s">
        <v>242</v>
      </c>
      <c r="C8" s="115">
        <v>42918</v>
      </c>
      <c r="D8" t="s">
        <v>330</v>
      </c>
      <c r="E8" t="s">
        <v>105</v>
      </c>
      <c r="F8" t="s">
        <v>340</v>
      </c>
      <c r="G8" s="115">
        <v>42918</v>
      </c>
      <c r="H8" t="s">
        <v>74</v>
      </c>
      <c r="I8" t="s">
        <v>200</v>
      </c>
      <c r="J8" t="s">
        <v>200</v>
      </c>
      <c r="K8" s="114">
        <v>1</v>
      </c>
      <c r="L8" t="s">
        <v>145</v>
      </c>
      <c r="M8">
        <v>123459</v>
      </c>
      <c r="N8">
        <v>315</v>
      </c>
      <c r="O8">
        <v>250</v>
      </c>
      <c r="P8" t="s">
        <v>167</v>
      </c>
      <c r="Q8" s="116">
        <v>0</v>
      </c>
      <c r="R8">
        <v>78750</v>
      </c>
      <c r="T8">
        <v>78750</v>
      </c>
      <c r="U8" s="116">
        <v>0.05</v>
      </c>
      <c r="V8" s="117">
        <v>2.5000000000000001E-2</v>
      </c>
      <c r="W8" s="117">
        <v>2.5000000000000001E-2</v>
      </c>
      <c r="X8" s="121">
        <v>0</v>
      </c>
      <c r="Y8" s="121">
        <v>1969</v>
      </c>
      <c r="Z8" s="121">
        <v>1969</v>
      </c>
      <c r="AA8" s="118">
        <v>3938</v>
      </c>
      <c r="AB8" s="119">
        <v>82688</v>
      </c>
    </row>
    <row r="9" spans="1:28" ht="15.75" x14ac:dyDescent="0.25">
      <c r="A9" s="114">
        <v>8</v>
      </c>
      <c r="B9" s="101" t="s">
        <v>243</v>
      </c>
      <c r="C9" s="115">
        <v>42919</v>
      </c>
      <c r="D9" t="s">
        <v>330</v>
      </c>
      <c r="E9" t="s">
        <v>105</v>
      </c>
      <c r="F9" t="s">
        <v>366</v>
      </c>
      <c r="G9" s="115">
        <v>42919</v>
      </c>
      <c r="H9" t="s">
        <v>58</v>
      </c>
      <c r="I9" t="s">
        <v>208</v>
      </c>
      <c r="J9" t="s">
        <v>208</v>
      </c>
      <c r="K9" s="114">
        <v>1</v>
      </c>
      <c r="L9" t="s">
        <v>126</v>
      </c>
      <c r="M9">
        <v>123460</v>
      </c>
      <c r="N9">
        <v>995</v>
      </c>
      <c r="O9">
        <v>750</v>
      </c>
      <c r="P9" t="s">
        <v>167</v>
      </c>
      <c r="Q9" s="116">
        <v>0</v>
      </c>
      <c r="R9">
        <v>746250</v>
      </c>
      <c r="T9">
        <v>746250</v>
      </c>
      <c r="U9" s="116">
        <v>0.05</v>
      </c>
      <c r="V9" s="117">
        <v>2.5000000000000001E-2</v>
      </c>
      <c r="W9" s="117">
        <v>2.5000000000000001E-2</v>
      </c>
      <c r="X9" s="121">
        <v>37313</v>
      </c>
      <c r="Y9" s="121">
        <v>0</v>
      </c>
      <c r="Z9" s="121">
        <v>0</v>
      </c>
      <c r="AA9" s="118">
        <v>37313</v>
      </c>
      <c r="AB9" s="119">
        <v>783563</v>
      </c>
    </row>
    <row r="10" spans="1:28" ht="15.75" x14ac:dyDescent="0.25">
      <c r="A10" s="114">
        <v>9</v>
      </c>
      <c r="B10" s="101" t="s">
        <v>244</v>
      </c>
      <c r="C10" s="115">
        <v>42919</v>
      </c>
      <c r="D10" t="s">
        <v>330</v>
      </c>
      <c r="E10" t="s">
        <v>105</v>
      </c>
      <c r="F10" t="s">
        <v>345</v>
      </c>
      <c r="G10" s="115">
        <v>42919</v>
      </c>
      <c r="H10" t="s">
        <v>78</v>
      </c>
      <c r="I10" t="s">
        <v>210</v>
      </c>
      <c r="J10" t="s">
        <v>210</v>
      </c>
      <c r="K10" s="114">
        <v>1</v>
      </c>
      <c r="L10" t="s">
        <v>119</v>
      </c>
      <c r="M10">
        <v>123458</v>
      </c>
      <c r="N10">
        <v>904</v>
      </c>
      <c r="O10">
        <v>250</v>
      </c>
      <c r="P10" t="s">
        <v>167</v>
      </c>
      <c r="Q10" s="116">
        <v>0</v>
      </c>
      <c r="R10">
        <v>226000</v>
      </c>
      <c r="T10">
        <v>226000</v>
      </c>
      <c r="U10" s="116">
        <v>0.05</v>
      </c>
      <c r="V10" s="117">
        <v>2.5000000000000001E-2</v>
      </c>
      <c r="W10" s="117">
        <v>2.5000000000000001E-2</v>
      </c>
      <c r="X10" s="121">
        <v>11300</v>
      </c>
      <c r="Y10" s="121">
        <v>0</v>
      </c>
      <c r="Z10" s="121">
        <v>0</v>
      </c>
      <c r="AA10" s="118">
        <v>11300</v>
      </c>
      <c r="AB10" s="119">
        <v>237300</v>
      </c>
    </row>
    <row r="11" spans="1:28" ht="15.75" x14ac:dyDescent="0.25">
      <c r="A11" s="114">
        <v>10</v>
      </c>
      <c r="B11" s="101" t="s">
        <v>245</v>
      </c>
      <c r="C11" s="115">
        <v>42919</v>
      </c>
      <c r="D11" t="s">
        <v>330</v>
      </c>
      <c r="E11" t="s">
        <v>105</v>
      </c>
      <c r="F11" t="s">
        <v>349</v>
      </c>
      <c r="G11" s="115">
        <v>42919</v>
      </c>
      <c r="H11" t="s">
        <v>58</v>
      </c>
      <c r="I11" t="s">
        <v>201</v>
      </c>
      <c r="J11" t="s">
        <v>201</v>
      </c>
      <c r="K11" s="114">
        <v>1</v>
      </c>
      <c r="L11" t="s">
        <v>125</v>
      </c>
      <c r="M11">
        <v>123456</v>
      </c>
      <c r="N11">
        <v>741</v>
      </c>
      <c r="O11">
        <v>700</v>
      </c>
      <c r="P11" t="s">
        <v>167</v>
      </c>
      <c r="Q11" s="116">
        <v>0</v>
      </c>
      <c r="R11">
        <v>518700</v>
      </c>
      <c r="T11">
        <v>518700</v>
      </c>
      <c r="U11" s="116">
        <v>0.05</v>
      </c>
      <c r="V11" s="117">
        <v>2.5000000000000001E-2</v>
      </c>
      <c r="W11" s="117">
        <v>2.5000000000000001E-2</v>
      </c>
      <c r="X11" s="121">
        <v>25935</v>
      </c>
      <c r="Y11" s="121">
        <v>0</v>
      </c>
      <c r="Z11" s="121">
        <v>0</v>
      </c>
      <c r="AA11" s="118">
        <v>25935</v>
      </c>
      <c r="AB11" s="119">
        <v>544635</v>
      </c>
    </row>
    <row r="12" spans="1:28" ht="15.75" x14ac:dyDescent="0.25">
      <c r="A12" s="114">
        <v>11</v>
      </c>
      <c r="B12" s="101" t="s">
        <v>303</v>
      </c>
      <c r="C12" s="115">
        <v>42919</v>
      </c>
      <c r="D12" t="s">
        <v>330</v>
      </c>
      <c r="E12" t="s">
        <v>105</v>
      </c>
      <c r="F12" t="s">
        <v>346</v>
      </c>
      <c r="G12" s="115">
        <v>42919</v>
      </c>
      <c r="H12" t="s">
        <v>430</v>
      </c>
      <c r="I12" t="s">
        <v>217</v>
      </c>
      <c r="J12" t="s">
        <v>217</v>
      </c>
      <c r="K12" s="114">
        <v>1</v>
      </c>
      <c r="L12" t="s">
        <v>121</v>
      </c>
      <c r="M12">
        <v>123459</v>
      </c>
      <c r="N12">
        <v>759</v>
      </c>
      <c r="O12">
        <v>850</v>
      </c>
      <c r="P12" t="s">
        <v>167</v>
      </c>
      <c r="Q12" s="116">
        <v>0</v>
      </c>
      <c r="R12">
        <v>645150</v>
      </c>
      <c r="T12">
        <v>645150</v>
      </c>
      <c r="U12" s="116">
        <v>0.05</v>
      </c>
      <c r="V12" s="117">
        <v>2.5000000000000001E-2</v>
      </c>
      <c r="W12" s="117">
        <v>2.5000000000000001E-2</v>
      </c>
      <c r="X12" s="121">
        <v>32258</v>
      </c>
      <c r="Y12" s="121">
        <v>0</v>
      </c>
      <c r="Z12" s="121">
        <v>0</v>
      </c>
      <c r="AA12" s="118">
        <v>32258</v>
      </c>
      <c r="AB12" s="119">
        <v>677408</v>
      </c>
    </row>
    <row r="13" spans="1:28" ht="15.75" x14ac:dyDescent="0.25">
      <c r="A13" s="114">
        <v>12</v>
      </c>
      <c r="B13" s="101" t="s">
        <v>246</v>
      </c>
      <c r="C13" s="115">
        <v>42920</v>
      </c>
      <c r="D13" t="s">
        <v>330</v>
      </c>
      <c r="E13" t="s">
        <v>105</v>
      </c>
      <c r="F13" t="s">
        <v>359</v>
      </c>
      <c r="G13" s="115">
        <v>42920</v>
      </c>
      <c r="H13" t="s">
        <v>58</v>
      </c>
      <c r="I13" t="s">
        <v>201</v>
      </c>
      <c r="J13" t="s">
        <v>201</v>
      </c>
      <c r="K13" s="114">
        <v>1</v>
      </c>
      <c r="L13" t="s">
        <v>119</v>
      </c>
      <c r="M13">
        <v>123458</v>
      </c>
      <c r="N13">
        <v>750</v>
      </c>
      <c r="O13">
        <v>650</v>
      </c>
      <c r="P13" t="s">
        <v>167</v>
      </c>
      <c r="Q13" s="116">
        <v>0</v>
      </c>
      <c r="R13">
        <v>487500</v>
      </c>
      <c r="T13">
        <v>487500</v>
      </c>
      <c r="U13" s="116">
        <v>0.05</v>
      </c>
      <c r="V13" s="117">
        <v>2.5000000000000001E-2</v>
      </c>
      <c r="W13" s="117">
        <v>2.5000000000000001E-2</v>
      </c>
      <c r="X13" s="121">
        <v>24375</v>
      </c>
      <c r="Y13" s="121">
        <v>0</v>
      </c>
      <c r="Z13" s="121">
        <v>0</v>
      </c>
      <c r="AA13" s="118">
        <v>24375</v>
      </c>
      <c r="AB13" s="119">
        <v>511875</v>
      </c>
    </row>
    <row r="14" spans="1:28" ht="15.75" x14ac:dyDescent="0.25">
      <c r="A14" s="114">
        <v>13</v>
      </c>
      <c r="B14" s="101" t="s">
        <v>304</v>
      </c>
      <c r="C14" s="115">
        <v>42920</v>
      </c>
      <c r="D14" t="s">
        <v>330</v>
      </c>
      <c r="E14" t="s">
        <v>105</v>
      </c>
      <c r="F14" t="s">
        <v>361</v>
      </c>
      <c r="G14" s="115">
        <v>42920</v>
      </c>
      <c r="H14" t="s">
        <v>430</v>
      </c>
      <c r="I14" t="s">
        <v>217</v>
      </c>
      <c r="J14" t="s">
        <v>217</v>
      </c>
      <c r="K14" s="114">
        <v>1</v>
      </c>
      <c r="L14" t="s">
        <v>114</v>
      </c>
      <c r="M14">
        <v>123458</v>
      </c>
      <c r="N14">
        <v>999</v>
      </c>
      <c r="O14">
        <v>750</v>
      </c>
      <c r="P14" t="s">
        <v>167</v>
      </c>
      <c r="Q14" s="116">
        <v>0</v>
      </c>
      <c r="R14">
        <v>749250</v>
      </c>
      <c r="T14">
        <v>749250</v>
      </c>
      <c r="U14" s="116">
        <v>0.05</v>
      </c>
      <c r="V14" s="117">
        <v>2.5000000000000001E-2</v>
      </c>
      <c r="W14" s="117">
        <v>2.5000000000000001E-2</v>
      </c>
      <c r="X14" s="121">
        <v>37463</v>
      </c>
      <c r="Y14" s="121">
        <v>0</v>
      </c>
      <c r="Z14" s="121">
        <v>0</v>
      </c>
      <c r="AA14" s="118">
        <v>37463</v>
      </c>
      <c r="AB14" s="119">
        <v>786713</v>
      </c>
    </row>
    <row r="15" spans="1:28" ht="15.75" x14ac:dyDescent="0.25">
      <c r="A15" s="114">
        <v>14</v>
      </c>
      <c r="B15" s="101" t="s">
        <v>247</v>
      </c>
      <c r="C15" s="115">
        <v>42921</v>
      </c>
      <c r="D15" t="s">
        <v>330</v>
      </c>
      <c r="E15" t="s">
        <v>105</v>
      </c>
      <c r="F15" t="s">
        <v>333</v>
      </c>
      <c r="G15" s="115">
        <v>42921</v>
      </c>
      <c r="H15" t="s">
        <v>74</v>
      </c>
      <c r="I15" t="s">
        <v>204</v>
      </c>
      <c r="J15" t="s">
        <v>204</v>
      </c>
      <c r="K15" s="114">
        <v>1</v>
      </c>
      <c r="L15" t="s">
        <v>125</v>
      </c>
      <c r="M15">
        <v>123456</v>
      </c>
      <c r="N15">
        <v>598</v>
      </c>
      <c r="O15">
        <v>250</v>
      </c>
      <c r="P15" t="s">
        <v>167</v>
      </c>
      <c r="Q15" s="116">
        <v>0</v>
      </c>
      <c r="R15">
        <v>149500</v>
      </c>
      <c r="T15">
        <v>149500</v>
      </c>
      <c r="U15" s="116">
        <v>0.05</v>
      </c>
      <c r="V15" s="117">
        <v>2.5000000000000001E-2</v>
      </c>
      <c r="W15" s="117">
        <v>2.5000000000000001E-2</v>
      </c>
      <c r="X15" s="121">
        <v>0</v>
      </c>
      <c r="Y15" s="121">
        <v>3738</v>
      </c>
      <c r="Z15" s="121">
        <v>3738</v>
      </c>
      <c r="AA15" s="118">
        <v>7476</v>
      </c>
      <c r="AB15" s="119">
        <v>156976</v>
      </c>
    </row>
    <row r="16" spans="1:28" ht="15.75" x14ac:dyDescent="0.25">
      <c r="A16" s="114">
        <v>15</v>
      </c>
      <c r="B16" s="101" t="s">
        <v>248</v>
      </c>
      <c r="C16" s="115">
        <v>42921</v>
      </c>
      <c r="D16" t="s">
        <v>330</v>
      </c>
      <c r="E16" t="s">
        <v>105</v>
      </c>
      <c r="F16" t="s">
        <v>332</v>
      </c>
      <c r="G16" s="115">
        <v>42921</v>
      </c>
      <c r="H16" t="s">
        <v>78</v>
      </c>
      <c r="I16" t="s">
        <v>210</v>
      </c>
      <c r="J16" t="s">
        <v>210</v>
      </c>
      <c r="K16" s="114">
        <v>1</v>
      </c>
      <c r="L16" t="s">
        <v>115</v>
      </c>
      <c r="M16">
        <v>123460</v>
      </c>
      <c r="N16">
        <v>507</v>
      </c>
      <c r="O16">
        <v>900</v>
      </c>
      <c r="P16" t="s">
        <v>167</v>
      </c>
      <c r="Q16" s="116">
        <v>0</v>
      </c>
      <c r="R16">
        <v>456300</v>
      </c>
      <c r="T16">
        <v>456300</v>
      </c>
      <c r="U16" s="116">
        <v>0.05</v>
      </c>
      <c r="V16" s="117">
        <v>2.5000000000000001E-2</v>
      </c>
      <c r="W16" s="117">
        <v>2.5000000000000001E-2</v>
      </c>
      <c r="X16" s="121">
        <v>22815</v>
      </c>
      <c r="Y16" s="121">
        <v>0</v>
      </c>
      <c r="Z16" s="121">
        <v>0</v>
      </c>
      <c r="AA16" s="118">
        <v>22815</v>
      </c>
      <c r="AB16" s="119">
        <v>479115</v>
      </c>
    </row>
    <row r="17" spans="1:28" ht="15.75" x14ac:dyDescent="0.25">
      <c r="A17" s="114">
        <v>16</v>
      </c>
      <c r="B17" s="101" t="s">
        <v>249</v>
      </c>
      <c r="C17" s="115">
        <v>42921</v>
      </c>
      <c r="D17" t="s">
        <v>330</v>
      </c>
      <c r="E17" t="s">
        <v>105</v>
      </c>
      <c r="F17" t="s">
        <v>342</v>
      </c>
      <c r="G17" s="115">
        <v>42921</v>
      </c>
      <c r="H17" t="s">
        <v>74</v>
      </c>
      <c r="I17" t="s">
        <v>200</v>
      </c>
      <c r="J17" t="s">
        <v>200</v>
      </c>
      <c r="K17" s="114">
        <v>1</v>
      </c>
      <c r="L17" t="s">
        <v>155</v>
      </c>
      <c r="M17">
        <v>123459</v>
      </c>
      <c r="N17">
        <v>880</v>
      </c>
      <c r="O17">
        <v>350</v>
      </c>
      <c r="P17" t="s">
        <v>167</v>
      </c>
      <c r="Q17" s="116">
        <v>0</v>
      </c>
      <c r="R17">
        <v>308000</v>
      </c>
      <c r="T17">
        <v>308000</v>
      </c>
      <c r="U17" s="116">
        <v>0.05</v>
      </c>
      <c r="V17" s="117">
        <v>2.5000000000000001E-2</v>
      </c>
      <c r="W17" s="117">
        <v>2.5000000000000001E-2</v>
      </c>
      <c r="X17" s="121">
        <v>0</v>
      </c>
      <c r="Y17" s="121">
        <v>7700</v>
      </c>
      <c r="Z17" s="121">
        <v>7700</v>
      </c>
      <c r="AA17" s="118">
        <v>15400</v>
      </c>
      <c r="AB17" s="119">
        <v>323400</v>
      </c>
    </row>
    <row r="18" spans="1:28" ht="15.75" x14ac:dyDescent="0.25">
      <c r="A18" s="114">
        <v>17</v>
      </c>
      <c r="B18" s="101" t="s">
        <v>250</v>
      </c>
      <c r="C18" s="115">
        <v>42922</v>
      </c>
      <c r="D18" t="s">
        <v>330</v>
      </c>
      <c r="E18" t="s">
        <v>105</v>
      </c>
      <c r="F18" t="s">
        <v>352</v>
      </c>
      <c r="G18" s="115">
        <v>42922</v>
      </c>
      <c r="H18" t="s">
        <v>74</v>
      </c>
      <c r="I18" t="s">
        <v>207</v>
      </c>
      <c r="J18" t="s">
        <v>207</v>
      </c>
      <c r="K18" s="114">
        <v>1</v>
      </c>
      <c r="L18" t="s">
        <v>139</v>
      </c>
      <c r="M18">
        <v>123458</v>
      </c>
      <c r="N18">
        <v>268</v>
      </c>
      <c r="O18">
        <v>350</v>
      </c>
      <c r="P18" t="s">
        <v>167</v>
      </c>
      <c r="Q18" s="116">
        <v>0</v>
      </c>
      <c r="R18">
        <v>93800</v>
      </c>
      <c r="T18">
        <v>93800</v>
      </c>
      <c r="U18" s="116">
        <v>0.05</v>
      </c>
      <c r="V18" s="117">
        <v>2.5000000000000001E-2</v>
      </c>
      <c r="W18" s="117">
        <v>2.5000000000000001E-2</v>
      </c>
      <c r="X18" s="121">
        <v>0</v>
      </c>
      <c r="Y18" s="121">
        <v>2345</v>
      </c>
      <c r="Z18" s="121">
        <v>2345</v>
      </c>
      <c r="AA18" s="118">
        <v>4690</v>
      </c>
      <c r="AB18" s="119">
        <v>98490</v>
      </c>
    </row>
    <row r="19" spans="1:28" ht="15.75" x14ac:dyDescent="0.25">
      <c r="A19" s="114">
        <v>18</v>
      </c>
      <c r="B19" s="101" t="s">
        <v>251</v>
      </c>
      <c r="C19" s="115">
        <v>42922</v>
      </c>
      <c r="D19" t="s">
        <v>330</v>
      </c>
      <c r="E19" t="s">
        <v>105</v>
      </c>
      <c r="F19" t="s">
        <v>364</v>
      </c>
      <c r="G19" s="115">
        <v>42922</v>
      </c>
      <c r="H19" t="s">
        <v>58</v>
      </c>
      <c r="I19" t="s">
        <v>201</v>
      </c>
      <c r="J19" t="s">
        <v>201</v>
      </c>
      <c r="K19" s="114">
        <v>1</v>
      </c>
      <c r="L19" t="s">
        <v>133</v>
      </c>
      <c r="M19">
        <v>123459</v>
      </c>
      <c r="N19">
        <v>339</v>
      </c>
      <c r="O19">
        <v>550</v>
      </c>
      <c r="P19" t="s">
        <v>167</v>
      </c>
      <c r="Q19" s="116">
        <v>0</v>
      </c>
      <c r="R19">
        <v>186450</v>
      </c>
      <c r="T19">
        <v>186450</v>
      </c>
      <c r="U19" s="116">
        <v>0.05</v>
      </c>
      <c r="V19" s="117">
        <v>2.5000000000000001E-2</v>
      </c>
      <c r="W19" s="117">
        <v>2.5000000000000001E-2</v>
      </c>
      <c r="X19" s="121">
        <v>9323</v>
      </c>
      <c r="Y19" s="121">
        <v>0</v>
      </c>
      <c r="Z19" s="121">
        <v>0</v>
      </c>
      <c r="AA19" s="118">
        <v>9323</v>
      </c>
      <c r="AB19" s="119">
        <v>195773</v>
      </c>
    </row>
    <row r="20" spans="1:28" ht="15.75" x14ac:dyDescent="0.25">
      <c r="A20" s="114">
        <v>19</v>
      </c>
      <c r="B20" s="101" t="s">
        <v>305</v>
      </c>
      <c r="C20" s="115">
        <v>42922</v>
      </c>
      <c r="D20" t="s">
        <v>330</v>
      </c>
      <c r="E20" t="s">
        <v>105</v>
      </c>
      <c r="F20" t="s">
        <v>335</v>
      </c>
      <c r="G20" s="115">
        <v>42922</v>
      </c>
      <c r="H20" t="s">
        <v>430</v>
      </c>
      <c r="I20" t="s">
        <v>216</v>
      </c>
      <c r="J20" t="s">
        <v>216</v>
      </c>
      <c r="K20" s="114">
        <v>1</v>
      </c>
      <c r="L20" t="s">
        <v>128</v>
      </c>
      <c r="M20">
        <v>123458</v>
      </c>
      <c r="N20">
        <v>885</v>
      </c>
      <c r="O20">
        <v>850</v>
      </c>
      <c r="P20" t="s">
        <v>167</v>
      </c>
      <c r="Q20" s="116">
        <v>0</v>
      </c>
      <c r="R20">
        <v>752250</v>
      </c>
      <c r="T20">
        <v>752250</v>
      </c>
      <c r="U20" s="116">
        <v>0.05</v>
      </c>
      <c r="V20" s="117">
        <v>2.5000000000000001E-2</v>
      </c>
      <c r="W20" s="117">
        <v>2.5000000000000001E-2</v>
      </c>
      <c r="X20" s="121">
        <v>37613</v>
      </c>
      <c r="Y20" s="121">
        <v>0</v>
      </c>
      <c r="Z20" s="121">
        <v>0</v>
      </c>
      <c r="AA20" s="118">
        <v>37613</v>
      </c>
      <c r="AB20" s="119">
        <v>789863</v>
      </c>
    </row>
    <row r="21" spans="1:28" ht="15.75" x14ac:dyDescent="0.25">
      <c r="A21" s="114">
        <v>20</v>
      </c>
      <c r="B21" s="101" t="s">
        <v>252</v>
      </c>
      <c r="C21" s="115">
        <v>42923</v>
      </c>
      <c r="D21" t="s">
        <v>330</v>
      </c>
      <c r="E21" t="s">
        <v>105</v>
      </c>
      <c r="F21" t="s">
        <v>350</v>
      </c>
      <c r="G21" s="115">
        <v>42923</v>
      </c>
      <c r="H21" t="s">
        <v>58</v>
      </c>
      <c r="I21" t="s">
        <v>208</v>
      </c>
      <c r="J21" t="s">
        <v>208</v>
      </c>
      <c r="K21" s="114">
        <v>1</v>
      </c>
      <c r="L21" t="s">
        <v>121</v>
      </c>
      <c r="M21">
        <v>123459</v>
      </c>
      <c r="N21">
        <v>794</v>
      </c>
      <c r="O21">
        <v>800</v>
      </c>
      <c r="P21" t="s">
        <v>167</v>
      </c>
      <c r="Q21" s="116">
        <v>0</v>
      </c>
      <c r="R21">
        <v>635200</v>
      </c>
      <c r="T21">
        <v>635200</v>
      </c>
      <c r="U21" s="116">
        <v>0.05</v>
      </c>
      <c r="V21" s="117">
        <v>2.5000000000000001E-2</v>
      </c>
      <c r="W21" s="117">
        <v>2.5000000000000001E-2</v>
      </c>
      <c r="X21" s="121">
        <v>31760</v>
      </c>
      <c r="Y21" s="121">
        <v>0</v>
      </c>
      <c r="Z21" s="121">
        <v>0</v>
      </c>
      <c r="AA21" s="118">
        <v>31760</v>
      </c>
      <c r="AB21" s="119">
        <v>666960</v>
      </c>
    </row>
    <row r="22" spans="1:28" ht="15.75" x14ac:dyDescent="0.25">
      <c r="A22" s="114">
        <v>21</v>
      </c>
      <c r="B22" s="101" t="s">
        <v>253</v>
      </c>
      <c r="C22" s="115">
        <v>42923</v>
      </c>
      <c r="D22" t="s">
        <v>330</v>
      </c>
      <c r="E22" t="s">
        <v>105</v>
      </c>
      <c r="F22" t="s">
        <v>370</v>
      </c>
      <c r="G22" s="115">
        <v>42923</v>
      </c>
      <c r="H22" t="s">
        <v>66</v>
      </c>
      <c r="I22" t="s">
        <v>211</v>
      </c>
      <c r="J22" t="s">
        <v>211</v>
      </c>
      <c r="K22" s="114">
        <v>1</v>
      </c>
      <c r="L22" t="s">
        <v>120</v>
      </c>
      <c r="M22">
        <v>123459</v>
      </c>
      <c r="N22">
        <v>314</v>
      </c>
      <c r="O22">
        <v>650</v>
      </c>
      <c r="P22" t="s">
        <v>167</v>
      </c>
      <c r="Q22" s="116">
        <v>0</v>
      </c>
      <c r="R22">
        <v>204100</v>
      </c>
      <c r="T22">
        <v>204100</v>
      </c>
      <c r="U22" s="116">
        <v>0.05</v>
      </c>
      <c r="V22" s="117">
        <v>2.5000000000000001E-2</v>
      </c>
      <c r="W22" s="117">
        <v>2.5000000000000001E-2</v>
      </c>
      <c r="X22" s="121">
        <v>10205</v>
      </c>
      <c r="Y22" s="121">
        <v>0</v>
      </c>
      <c r="Z22" s="121">
        <v>0</v>
      </c>
      <c r="AA22" s="118">
        <v>10205</v>
      </c>
      <c r="AB22" s="119">
        <v>214305</v>
      </c>
    </row>
    <row r="23" spans="1:28" ht="15.75" x14ac:dyDescent="0.25">
      <c r="A23" s="114">
        <v>22</v>
      </c>
      <c r="B23" s="101" t="s">
        <v>306</v>
      </c>
      <c r="C23" s="115">
        <v>42923</v>
      </c>
      <c r="D23" t="s">
        <v>330</v>
      </c>
      <c r="E23" t="s">
        <v>105</v>
      </c>
      <c r="F23" t="s">
        <v>331</v>
      </c>
      <c r="G23" s="115">
        <v>42923</v>
      </c>
      <c r="H23" t="s">
        <v>430</v>
      </c>
      <c r="I23" t="s">
        <v>218</v>
      </c>
      <c r="J23" t="s">
        <v>218</v>
      </c>
      <c r="K23" s="114">
        <v>1</v>
      </c>
      <c r="L23" t="s">
        <v>128</v>
      </c>
      <c r="M23">
        <v>123458</v>
      </c>
      <c r="N23">
        <v>207</v>
      </c>
      <c r="O23">
        <v>350</v>
      </c>
      <c r="P23" t="s">
        <v>167</v>
      </c>
      <c r="Q23" s="116">
        <v>0</v>
      </c>
      <c r="R23">
        <v>72450</v>
      </c>
      <c r="T23">
        <v>72450</v>
      </c>
      <c r="U23" s="116">
        <v>0.05</v>
      </c>
      <c r="V23" s="117">
        <v>2.5000000000000001E-2</v>
      </c>
      <c r="W23" s="117">
        <v>2.5000000000000001E-2</v>
      </c>
      <c r="X23" s="121">
        <v>3623</v>
      </c>
      <c r="Y23" s="121">
        <v>0</v>
      </c>
      <c r="Z23" s="121">
        <v>0</v>
      </c>
      <c r="AA23" s="118">
        <v>3623</v>
      </c>
      <c r="AB23" s="119">
        <v>76073</v>
      </c>
    </row>
    <row r="24" spans="1:28" ht="15.75" x14ac:dyDescent="0.25">
      <c r="A24" s="114">
        <v>23</v>
      </c>
      <c r="B24" s="101" t="s">
        <v>307</v>
      </c>
      <c r="C24" s="115">
        <v>42923</v>
      </c>
      <c r="D24" t="s">
        <v>330</v>
      </c>
      <c r="E24" t="s">
        <v>105</v>
      </c>
      <c r="F24" t="s">
        <v>347</v>
      </c>
      <c r="G24" s="115">
        <v>42923</v>
      </c>
      <c r="H24" t="s">
        <v>430</v>
      </c>
      <c r="I24" t="s">
        <v>213</v>
      </c>
      <c r="J24" t="s">
        <v>213</v>
      </c>
      <c r="K24" s="114">
        <v>1</v>
      </c>
      <c r="L24" t="s">
        <v>141</v>
      </c>
      <c r="M24">
        <v>123456</v>
      </c>
      <c r="N24">
        <v>254</v>
      </c>
      <c r="O24">
        <v>950</v>
      </c>
      <c r="P24" t="s">
        <v>167</v>
      </c>
      <c r="Q24" s="116">
        <v>0</v>
      </c>
      <c r="R24">
        <v>241300</v>
      </c>
      <c r="T24">
        <v>241300</v>
      </c>
      <c r="U24" s="116">
        <v>0.05</v>
      </c>
      <c r="V24" s="117">
        <v>2.5000000000000001E-2</v>
      </c>
      <c r="W24" s="117">
        <v>2.5000000000000001E-2</v>
      </c>
      <c r="X24" s="121">
        <v>12065</v>
      </c>
      <c r="Y24" s="121">
        <v>0</v>
      </c>
      <c r="Z24" s="121">
        <v>0</v>
      </c>
      <c r="AA24" s="118">
        <v>12065</v>
      </c>
      <c r="AB24" s="119">
        <v>253365</v>
      </c>
    </row>
    <row r="25" spans="1:28" ht="15.75" x14ac:dyDescent="0.25">
      <c r="A25" s="114">
        <v>24</v>
      </c>
      <c r="B25" s="101" t="s">
        <v>308</v>
      </c>
      <c r="C25" s="115">
        <v>42923</v>
      </c>
      <c r="D25" t="s">
        <v>330</v>
      </c>
      <c r="E25" t="s">
        <v>105</v>
      </c>
      <c r="F25" t="s">
        <v>337</v>
      </c>
      <c r="G25" s="115">
        <v>42923</v>
      </c>
      <c r="H25" t="s">
        <v>430</v>
      </c>
      <c r="I25" t="s">
        <v>219</v>
      </c>
      <c r="J25" t="s">
        <v>219</v>
      </c>
      <c r="K25" s="114">
        <v>1</v>
      </c>
      <c r="L25" t="s">
        <v>125</v>
      </c>
      <c r="M25">
        <v>123456</v>
      </c>
      <c r="N25">
        <v>554</v>
      </c>
      <c r="O25">
        <v>200</v>
      </c>
      <c r="P25" t="s">
        <v>167</v>
      </c>
      <c r="Q25" s="116">
        <v>0</v>
      </c>
      <c r="R25">
        <v>110800</v>
      </c>
      <c r="T25">
        <v>110800</v>
      </c>
      <c r="U25" s="116">
        <v>0.05</v>
      </c>
      <c r="V25" s="117">
        <v>2.5000000000000001E-2</v>
      </c>
      <c r="W25" s="117">
        <v>2.5000000000000001E-2</v>
      </c>
      <c r="X25" s="121">
        <v>5540</v>
      </c>
      <c r="Y25" s="121">
        <v>0</v>
      </c>
      <c r="Z25" s="121">
        <v>0</v>
      </c>
      <c r="AA25" s="118">
        <v>5540</v>
      </c>
      <c r="AB25" s="119">
        <v>116340</v>
      </c>
    </row>
    <row r="26" spans="1:28" ht="15.75" x14ac:dyDescent="0.25">
      <c r="A26" s="114">
        <v>25</v>
      </c>
      <c r="B26" s="101" t="s">
        <v>309</v>
      </c>
      <c r="C26" s="115">
        <v>42923</v>
      </c>
      <c r="D26" t="s">
        <v>330</v>
      </c>
      <c r="E26" t="s">
        <v>105</v>
      </c>
      <c r="F26" t="s">
        <v>357</v>
      </c>
      <c r="G26" s="115">
        <v>42923</v>
      </c>
      <c r="H26" t="s">
        <v>430</v>
      </c>
      <c r="I26" t="s">
        <v>212</v>
      </c>
      <c r="J26" t="s">
        <v>212</v>
      </c>
      <c r="K26" s="114">
        <v>1</v>
      </c>
      <c r="L26" t="s">
        <v>128</v>
      </c>
      <c r="M26">
        <v>123458</v>
      </c>
      <c r="N26">
        <v>712</v>
      </c>
      <c r="O26">
        <v>300</v>
      </c>
      <c r="P26" t="s">
        <v>167</v>
      </c>
      <c r="Q26" s="116">
        <v>0</v>
      </c>
      <c r="R26">
        <v>213600</v>
      </c>
      <c r="T26">
        <v>213600</v>
      </c>
      <c r="U26" s="116">
        <v>0.05</v>
      </c>
      <c r="V26" s="117">
        <v>2.5000000000000001E-2</v>
      </c>
      <c r="W26" s="117">
        <v>2.5000000000000001E-2</v>
      </c>
      <c r="X26" s="121">
        <v>10680</v>
      </c>
      <c r="Y26" s="121">
        <v>0</v>
      </c>
      <c r="Z26" s="121">
        <v>0</v>
      </c>
      <c r="AA26" s="118">
        <v>10680</v>
      </c>
      <c r="AB26" s="119">
        <v>224280</v>
      </c>
    </row>
    <row r="27" spans="1:28" ht="15.75" x14ac:dyDescent="0.25">
      <c r="A27" s="114">
        <v>26</v>
      </c>
      <c r="B27" s="101" t="s">
        <v>310</v>
      </c>
      <c r="C27" s="115">
        <v>42923</v>
      </c>
      <c r="D27" t="s">
        <v>330</v>
      </c>
      <c r="E27" t="s">
        <v>105</v>
      </c>
      <c r="F27" t="s">
        <v>338</v>
      </c>
      <c r="G27" s="115">
        <v>42923</v>
      </c>
      <c r="H27" t="s">
        <v>430</v>
      </c>
      <c r="I27" t="s">
        <v>218</v>
      </c>
      <c r="J27" t="s">
        <v>218</v>
      </c>
      <c r="K27" s="114">
        <v>1</v>
      </c>
      <c r="L27" t="s">
        <v>136</v>
      </c>
      <c r="M27">
        <v>123456</v>
      </c>
      <c r="N27">
        <v>751</v>
      </c>
      <c r="O27">
        <v>300</v>
      </c>
      <c r="P27" t="s">
        <v>167</v>
      </c>
      <c r="Q27" s="116">
        <v>0</v>
      </c>
      <c r="R27">
        <v>225300</v>
      </c>
      <c r="T27">
        <v>225300</v>
      </c>
      <c r="U27" s="116">
        <v>0.05</v>
      </c>
      <c r="V27" s="117">
        <v>2.5000000000000001E-2</v>
      </c>
      <c r="W27" s="117">
        <v>2.5000000000000001E-2</v>
      </c>
      <c r="X27" s="121">
        <v>11265</v>
      </c>
      <c r="Y27" s="121">
        <v>0</v>
      </c>
      <c r="Z27" s="121">
        <v>0</v>
      </c>
      <c r="AA27" s="118">
        <v>11265</v>
      </c>
      <c r="AB27" s="119">
        <v>236565</v>
      </c>
    </row>
    <row r="28" spans="1:28" ht="15.75" x14ac:dyDescent="0.25">
      <c r="A28" s="114">
        <v>27</v>
      </c>
      <c r="B28" s="101" t="s">
        <v>254</v>
      </c>
      <c r="C28" s="115">
        <v>42924</v>
      </c>
      <c r="D28" t="s">
        <v>330</v>
      </c>
      <c r="E28" t="s">
        <v>105</v>
      </c>
      <c r="F28" t="s">
        <v>354</v>
      </c>
      <c r="G28" s="115">
        <v>42924</v>
      </c>
      <c r="H28" t="s">
        <v>74</v>
      </c>
      <c r="I28" t="s">
        <v>207</v>
      </c>
      <c r="J28" t="s">
        <v>207</v>
      </c>
      <c r="K28" s="114">
        <v>1</v>
      </c>
      <c r="L28" t="s">
        <v>132</v>
      </c>
      <c r="M28">
        <v>123459</v>
      </c>
      <c r="N28">
        <v>931</v>
      </c>
      <c r="O28">
        <v>300</v>
      </c>
      <c r="P28" t="s">
        <v>167</v>
      </c>
      <c r="Q28" s="116">
        <v>0</v>
      </c>
      <c r="R28">
        <v>279300</v>
      </c>
      <c r="T28">
        <v>279300</v>
      </c>
      <c r="U28" s="116">
        <v>0.05</v>
      </c>
      <c r="V28" s="117">
        <v>2.5000000000000001E-2</v>
      </c>
      <c r="W28" s="117">
        <v>2.5000000000000001E-2</v>
      </c>
      <c r="X28" s="121">
        <v>0</v>
      </c>
      <c r="Y28" s="121">
        <v>6983</v>
      </c>
      <c r="Z28" s="121">
        <v>6983</v>
      </c>
      <c r="AA28" s="118">
        <v>13966</v>
      </c>
      <c r="AB28" s="119">
        <v>293266</v>
      </c>
    </row>
    <row r="29" spans="1:28" ht="15.75" x14ac:dyDescent="0.25">
      <c r="A29" s="114">
        <v>28</v>
      </c>
      <c r="B29" s="101" t="s">
        <v>255</v>
      </c>
      <c r="C29" s="115">
        <v>42924</v>
      </c>
      <c r="D29" t="s">
        <v>330</v>
      </c>
      <c r="E29" t="s">
        <v>105</v>
      </c>
      <c r="F29" t="s">
        <v>341</v>
      </c>
      <c r="G29" s="115">
        <v>42924</v>
      </c>
      <c r="H29" t="s">
        <v>74</v>
      </c>
      <c r="I29" t="s">
        <v>207</v>
      </c>
      <c r="J29" t="s">
        <v>207</v>
      </c>
      <c r="K29" s="114">
        <v>1</v>
      </c>
      <c r="L29" t="s">
        <v>146</v>
      </c>
      <c r="M29">
        <v>123456</v>
      </c>
      <c r="N29">
        <v>426</v>
      </c>
      <c r="O29">
        <v>800</v>
      </c>
      <c r="P29" t="s">
        <v>167</v>
      </c>
      <c r="Q29" s="116">
        <v>0</v>
      </c>
      <c r="R29">
        <v>340800</v>
      </c>
      <c r="T29">
        <v>340800</v>
      </c>
      <c r="U29" s="116">
        <v>0.05</v>
      </c>
      <c r="V29" s="117">
        <v>2.5000000000000001E-2</v>
      </c>
      <c r="W29" s="117">
        <v>2.5000000000000001E-2</v>
      </c>
      <c r="X29" s="121">
        <v>0</v>
      </c>
      <c r="Y29" s="121">
        <v>8520</v>
      </c>
      <c r="Z29" s="121">
        <v>8520</v>
      </c>
      <c r="AA29" s="118">
        <v>17040</v>
      </c>
      <c r="AB29" s="119">
        <v>357840</v>
      </c>
    </row>
    <row r="30" spans="1:28" ht="15.75" x14ac:dyDescent="0.25">
      <c r="A30" s="114">
        <v>29</v>
      </c>
      <c r="B30" s="101" t="s">
        <v>256</v>
      </c>
      <c r="C30" s="115">
        <v>42924</v>
      </c>
      <c r="D30" t="s">
        <v>330</v>
      </c>
      <c r="E30" t="s">
        <v>105</v>
      </c>
      <c r="F30" t="s">
        <v>363</v>
      </c>
      <c r="G30" s="115">
        <v>42924</v>
      </c>
      <c r="H30" t="s">
        <v>78</v>
      </c>
      <c r="I30" t="s">
        <v>210</v>
      </c>
      <c r="J30" t="s">
        <v>210</v>
      </c>
      <c r="K30" s="114">
        <v>1</v>
      </c>
      <c r="L30" t="s">
        <v>116</v>
      </c>
      <c r="M30">
        <v>123457</v>
      </c>
      <c r="N30">
        <v>975</v>
      </c>
      <c r="O30">
        <v>450</v>
      </c>
      <c r="P30" t="s">
        <v>167</v>
      </c>
      <c r="Q30" s="116">
        <v>0</v>
      </c>
      <c r="R30">
        <v>438750</v>
      </c>
      <c r="T30">
        <v>438750</v>
      </c>
      <c r="U30" s="116">
        <v>0.05</v>
      </c>
      <c r="V30" s="117">
        <v>2.5000000000000001E-2</v>
      </c>
      <c r="W30" s="117">
        <v>2.5000000000000001E-2</v>
      </c>
      <c r="X30" s="121">
        <v>21938</v>
      </c>
      <c r="Y30" s="121">
        <v>0</v>
      </c>
      <c r="Z30" s="121">
        <v>0</v>
      </c>
      <c r="AA30" s="118">
        <v>21938</v>
      </c>
      <c r="AB30" s="119">
        <v>460688</v>
      </c>
    </row>
    <row r="31" spans="1:28" ht="15.75" x14ac:dyDescent="0.25">
      <c r="A31" s="114">
        <v>30</v>
      </c>
      <c r="B31" s="101" t="s">
        <v>257</v>
      </c>
      <c r="C31" s="115">
        <v>42927</v>
      </c>
      <c r="D31" t="s">
        <v>330</v>
      </c>
      <c r="E31" t="s">
        <v>105</v>
      </c>
      <c r="F31" t="s">
        <v>353</v>
      </c>
      <c r="G31" s="115">
        <v>42927</v>
      </c>
      <c r="H31" t="s">
        <v>66</v>
      </c>
      <c r="I31" t="s">
        <v>211</v>
      </c>
      <c r="J31" t="s">
        <v>211</v>
      </c>
      <c r="K31" s="114">
        <v>1</v>
      </c>
      <c r="L31" t="s">
        <v>132</v>
      </c>
      <c r="M31">
        <v>123459</v>
      </c>
      <c r="N31">
        <v>883</v>
      </c>
      <c r="O31">
        <v>400</v>
      </c>
      <c r="P31" t="s">
        <v>167</v>
      </c>
      <c r="Q31" s="116">
        <v>0</v>
      </c>
      <c r="R31">
        <v>353200</v>
      </c>
      <c r="T31">
        <v>353200</v>
      </c>
      <c r="U31" s="116">
        <v>0.05</v>
      </c>
      <c r="V31" s="117">
        <v>2.5000000000000001E-2</v>
      </c>
      <c r="W31" s="117">
        <v>2.5000000000000001E-2</v>
      </c>
      <c r="X31" s="121">
        <v>17660</v>
      </c>
      <c r="Y31" s="121">
        <v>0</v>
      </c>
      <c r="Z31" s="121">
        <v>0</v>
      </c>
      <c r="AA31" s="118">
        <v>17660</v>
      </c>
      <c r="AB31" s="119">
        <v>370860</v>
      </c>
    </row>
    <row r="32" spans="1:28" ht="15.75" x14ac:dyDescent="0.25">
      <c r="A32" s="114">
        <v>31</v>
      </c>
      <c r="B32" s="101" t="s">
        <v>311</v>
      </c>
      <c r="C32" s="115">
        <v>42927</v>
      </c>
      <c r="D32" t="s">
        <v>330</v>
      </c>
      <c r="E32" t="s">
        <v>105</v>
      </c>
      <c r="F32" t="s">
        <v>348</v>
      </c>
      <c r="G32" s="115">
        <v>42927</v>
      </c>
      <c r="H32" t="s">
        <v>430</v>
      </c>
      <c r="I32" t="s">
        <v>217</v>
      </c>
      <c r="J32" t="s">
        <v>217</v>
      </c>
      <c r="K32" s="114">
        <v>1</v>
      </c>
      <c r="L32" t="s">
        <v>118</v>
      </c>
      <c r="M32">
        <v>123458</v>
      </c>
      <c r="N32">
        <v>403</v>
      </c>
      <c r="O32">
        <v>400</v>
      </c>
      <c r="P32" t="s">
        <v>167</v>
      </c>
      <c r="Q32" s="116">
        <v>0</v>
      </c>
      <c r="R32">
        <v>161200</v>
      </c>
      <c r="T32">
        <v>161200</v>
      </c>
      <c r="U32" s="116">
        <v>0.05</v>
      </c>
      <c r="V32" s="117">
        <v>2.5000000000000001E-2</v>
      </c>
      <c r="W32" s="117">
        <v>2.5000000000000001E-2</v>
      </c>
      <c r="X32" s="121">
        <v>8060</v>
      </c>
      <c r="Y32" s="121">
        <v>0</v>
      </c>
      <c r="Z32" s="121">
        <v>0</v>
      </c>
      <c r="AA32" s="118">
        <v>8060</v>
      </c>
      <c r="AB32" s="119">
        <v>169260</v>
      </c>
    </row>
    <row r="33" spans="1:28" ht="15.75" x14ac:dyDescent="0.25">
      <c r="A33" s="114">
        <v>32</v>
      </c>
      <c r="B33" s="101" t="s">
        <v>258</v>
      </c>
      <c r="C33" s="115">
        <v>42929</v>
      </c>
      <c r="D33" t="s">
        <v>330</v>
      </c>
      <c r="E33" t="s">
        <v>105</v>
      </c>
      <c r="F33" t="s">
        <v>360</v>
      </c>
      <c r="G33" s="115">
        <v>42929</v>
      </c>
      <c r="H33" t="s">
        <v>78</v>
      </c>
      <c r="I33" t="s">
        <v>210</v>
      </c>
      <c r="J33" t="s">
        <v>210</v>
      </c>
      <c r="K33" s="114">
        <v>1</v>
      </c>
      <c r="L33" t="s">
        <v>119</v>
      </c>
      <c r="M33">
        <v>123458</v>
      </c>
      <c r="N33">
        <v>961</v>
      </c>
      <c r="O33">
        <v>700</v>
      </c>
      <c r="P33" t="s">
        <v>167</v>
      </c>
      <c r="Q33" s="116">
        <v>0</v>
      </c>
      <c r="R33">
        <v>672700</v>
      </c>
      <c r="T33">
        <v>672700</v>
      </c>
      <c r="U33" s="116">
        <v>0.05</v>
      </c>
      <c r="V33" s="117">
        <v>2.5000000000000001E-2</v>
      </c>
      <c r="W33" s="117">
        <v>2.5000000000000001E-2</v>
      </c>
      <c r="X33" s="121">
        <v>33635</v>
      </c>
      <c r="Y33" s="121">
        <v>0</v>
      </c>
      <c r="Z33" s="121">
        <v>0</v>
      </c>
      <c r="AA33" s="118">
        <v>33635</v>
      </c>
      <c r="AB33" s="119">
        <v>706335</v>
      </c>
    </row>
    <row r="34" spans="1:28" ht="15.75" x14ac:dyDescent="0.25">
      <c r="A34" s="114">
        <v>33</v>
      </c>
      <c r="B34" s="101" t="s">
        <v>259</v>
      </c>
      <c r="C34" s="115">
        <v>42929</v>
      </c>
      <c r="D34" t="s">
        <v>330</v>
      </c>
      <c r="E34" t="s">
        <v>105</v>
      </c>
      <c r="F34" t="s">
        <v>334</v>
      </c>
      <c r="G34" s="115">
        <v>42929</v>
      </c>
      <c r="H34" t="s">
        <v>66</v>
      </c>
      <c r="I34" t="s">
        <v>211</v>
      </c>
      <c r="J34" t="s">
        <v>211</v>
      </c>
      <c r="K34" s="114">
        <v>1</v>
      </c>
      <c r="L34" t="s">
        <v>152</v>
      </c>
      <c r="M34">
        <v>123456</v>
      </c>
      <c r="N34">
        <v>434</v>
      </c>
      <c r="O34">
        <v>200</v>
      </c>
      <c r="P34" t="s">
        <v>167</v>
      </c>
      <c r="Q34" s="116">
        <v>0</v>
      </c>
      <c r="R34">
        <v>86800</v>
      </c>
      <c r="T34">
        <v>86800</v>
      </c>
      <c r="U34" s="116">
        <v>0.05</v>
      </c>
      <c r="V34" s="117">
        <v>2.5000000000000001E-2</v>
      </c>
      <c r="W34" s="117">
        <v>2.5000000000000001E-2</v>
      </c>
      <c r="X34" s="121">
        <v>4340</v>
      </c>
      <c r="Y34" s="121">
        <v>0</v>
      </c>
      <c r="Z34" s="121">
        <v>0</v>
      </c>
      <c r="AA34" s="118">
        <v>4340</v>
      </c>
      <c r="AB34" s="119">
        <v>91140</v>
      </c>
    </row>
    <row r="35" spans="1:28" ht="15.75" x14ac:dyDescent="0.25">
      <c r="A35" s="114">
        <v>34</v>
      </c>
      <c r="B35" s="101" t="s">
        <v>260</v>
      </c>
      <c r="C35" s="115">
        <v>42929</v>
      </c>
      <c r="D35" t="s">
        <v>330</v>
      </c>
      <c r="E35" t="s">
        <v>105</v>
      </c>
      <c r="F35" t="s">
        <v>356</v>
      </c>
      <c r="G35" s="115">
        <v>42929</v>
      </c>
      <c r="H35" t="s">
        <v>74</v>
      </c>
      <c r="I35" t="s">
        <v>207</v>
      </c>
      <c r="J35" t="s">
        <v>207</v>
      </c>
      <c r="K35" s="114">
        <v>1</v>
      </c>
      <c r="L35" t="s">
        <v>116</v>
      </c>
      <c r="M35">
        <v>123457</v>
      </c>
      <c r="N35">
        <v>555</v>
      </c>
      <c r="O35">
        <v>250</v>
      </c>
      <c r="P35" t="s">
        <v>167</v>
      </c>
      <c r="Q35" s="116">
        <v>0</v>
      </c>
      <c r="R35">
        <v>138750</v>
      </c>
      <c r="T35">
        <v>138750</v>
      </c>
      <c r="U35" s="116">
        <v>0.05</v>
      </c>
      <c r="V35" s="117">
        <v>2.5000000000000001E-2</v>
      </c>
      <c r="W35" s="117">
        <v>2.5000000000000001E-2</v>
      </c>
      <c r="X35" s="121">
        <v>0</v>
      </c>
      <c r="Y35" s="121">
        <v>3469</v>
      </c>
      <c r="Z35" s="121">
        <v>3469</v>
      </c>
      <c r="AA35" s="118">
        <v>6938</v>
      </c>
      <c r="AB35" s="119">
        <v>145688</v>
      </c>
    </row>
    <row r="36" spans="1:28" ht="15.75" x14ac:dyDescent="0.25">
      <c r="A36" s="114">
        <v>35</v>
      </c>
      <c r="B36" s="101" t="s">
        <v>261</v>
      </c>
      <c r="C36" s="115">
        <v>42930</v>
      </c>
      <c r="D36" t="s">
        <v>330</v>
      </c>
      <c r="E36" t="s">
        <v>105</v>
      </c>
      <c r="F36" t="s">
        <v>369</v>
      </c>
      <c r="G36" s="115">
        <v>42930</v>
      </c>
      <c r="H36" t="s">
        <v>74</v>
      </c>
      <c r="I36" t="s">
        <v>207</v>
      </c>
      <c r="J36" t="s">
        <v>207</v>
      </c>
      <c r="K36" s="114">
        <v>1</v>
      </c>
      <c r="L36" t="s">
        <v>132</v>
      </c>
      <c r="M36">
        <v>123459</v>
      </c>
      <c r="N36">
        <v>715</v>
      </c>
      <c r="O36">
        <v>400</v>
      </c>
      <c r="P36" t="s">
        <v>167</v>
      </c>
      <c r="Q36" s="116">
        <v>0</v>
      </c>
      <c r="R36">
        <v>286000</v>
      </c>
      <c r="T36">
        <v>286000</v>
      </c>
      <c r="U36" s="116">
        <v>0.05</v>
      </c>
      <c r="V36" s="117">
        <v>2.5000000000000001E-2</v>
      </c>
      <c r="W36" s="117">
        <v>2.5000000000000001E-2</v>
      </c>
      <c r="X36" s="121">
        <v>0</v>
      </c>
      <c r="Y36" s="121">
        <v>7150</v>
      </c>
      <c r="Z36" s="121">
        <v>7150</v>
      </c>
      <c r="AA36" s="118">
        <v>14300</v>
      </c>
      <c r="AB36" s="119">
        <v>300300</v>
      </c>
    </row>
    <row r="37" spans="1:28" ht="15.75" x14ac:dyDescent="0.25">
      <c r="A37" s="114">
        <v>36</v>
      </c>
      <c r="B37" s="101" t="s">
        <v>262</v>
      </c>
      <c r="C37" s="115">
        <v>42930</v>
      </c>
      <c r="D37" t="s">
        <v>330</v>
      </c>
      <c r="E37" t="s">
        <v>105</v>
      </c>
      <c r="F37" t="s">
        <v>351</v>
      </c>
      <c r="G37" s="115">
        <v>42930</v>
      </c>
      <c r="H37" t="s">
        <v>74</v>
      </c>
      <c r="I37" t="s">
        <v>200</v>
      </c>
      <c r="J37" t="s">
        <v>200</v>
      </c>
      <c r="K37" s="114">
        <v>1</v>
      </c>
      <c r="L37" t="s">
        <v>143</v>
      </c>
      <c r="M37">
        <v>123457</v>
      </c>
      <c r="N37">
        <v>521</v>
      </c>
      <c r="O37">
        <v>850</v>
      </c>
      <c r="P37" t="s">
        <v>167</v>
      </c>
      <c r="Q37" s="116">
        <v>0</v>
      </c>
      <c r="R37">
        <v>442850</v>
      </c>
      <c r="T37">
        <v>442850</v>
      </c>
      <c r="U37" s="116">
        <v>0.05</v>
      </c>
      <c r="V37" s="117">
        <v>2.5000000000000001E-2</v>
      </c>
      <c r="W37" s="117">
        <v>2.5000000000000001E-2</v>
      </c>
      <c r="X37" s="121">
        <v>0</v>
      </c>
      <c r="Y37" s="121">
        <v>11071</v>
      </c>
      <c r="Z37" s="121">
        <v>11071</v>
      </c>
      <c r="AA37" s="118">
        <v>22142</v>
      </c>
      <c r="AB37" s="119">
        <v>464992</v>
      </c>
    </row>
    <row r="38" spans="1:28" ht="15.75" x14ac:dyDescent="0.25">
      <c r="A38" s="114">
        <v>37</v>
      </c>
      <c r="B38" s="101" t="s">
        <v>312</v>
      </c>
      <c r="C38" s="115">
        <v>42930</v>
      </c>
      <c r="D38" t="s">
        <v>330</v>
      </c>
      <c r="E38" t="s">
        <v>105</v>
      </c>
      <c r="F38" t="s">
        <v>336</v>
      </c>
      <c r="G38" s="115">
        <v>42930</v>
      </c>
      <c r="H38" t="s">
        <v>430</v>
      </c>
      <c r="I38" t="s">
        <v>217</v>
      </c>
      <c r="J38" t="s">
        <v>217</v>
      </c>
      <c r="K38" s="114">
        <v>1</v>
      </c>
      <c r="L38" t="s">
        <v>131</v>
      </c>
      <c r="M38">
        <v>123460</v>
      </c>
      <c r="N38">
        <v>349</v>
      </c>
      <c r="O38">
        <v>350</v>
      </c>
      <c r="P38" t="s">
        <v>167</v>
      </c>
      <c r="Q38" s="116">
        <v>0</v>
      </c>
      <c r="R38">
        <v>122150</v>
      </c>
      <c r="T38">
        <v>122150</v>
      </c>
      <c r="U38" s="116">
        <v>0.05</v>
      </c>
      <c r="V38" s="117">
        <v>2.5000000000000001E-2</v>
      </c>
      <c r="W38" s="117">
        <v>2.5000000000000001E-2</v>
      </c>
      <c r="X38" s="121">
        <v>6108</v>
      </c>
      <c r="Y38" s="121">
        <v>0</v>
      </c>
      <c r="Z38" s="121">
        <v>0</v>
      </c>
      <c r="AA38" s="118">
        <v>6108</v>
      </c>
      <c r="AB38" s="119">
        <v>128258</v>
      </c>
    </row>
    <row r="39" spans="1:28" ht="15.75" x14ac:dyDescent="0.25">
      <c r="A39" s="114">
        <v>38</v>
      </c>
      <c r="B39" s="101" t="s">
        <v>313</v>
      </c>
      <c r="C39" s="115">
        <v>42930</v>
      </c>
      <c r="D39" t="s">
        <v>330</v>
      </c>
      <c r="E39" t="s">
        <v>105</v>
      </c>
      <c r="F39" t="s">
        <v>344</v>
      </c>
      <c r="G39" s="115">
        <v>42930</v>
      </c>
      <c r="H39" t="s">
        <v>430</v>
      </c>
      <c r="I39" t="s">
        <v>222</v>
      </c>
      <c r="J39" t="s">
        <v>222</v>
      </c>
      <c r="K39" s="114">
        <v>1</v>
      </c>
      <c r="L39" t="s">
        <v>143</v>
      </c>
      <c r="M39">
        <v>123457</v>
      </c>
      <c r="N39">
        <v>872</v>
      </c>
      <c r="O39">
        <v>950</v>
      </c>
      <c r="P39" t="s">
        <v>167</v>
      </c>
      <c r="Q39" s="116">
        <v>0</v>
      </c>
      <c r="R39">
        <v>828400</v>
      </c>
      <c r="T39">
        <v>828400</v>
      </c>
      <c r="U39" s="116">
        <v>0.05</v>
      </c>
      <c r="V39" s="117">
        <v>2.5000000000000001E-2</v>
      </c>
      <c r="W39" s="117">
        <v>2.5000000000000001E-2</v>
      </c>
      <c r="X39" s="121">
        <v>41420</v>
      </c>
      <c r="Y39" s="121">
        <v>0</v>
      </c>
      <c r="Z39" s="121">
        <v>0</v>
      </c>
      <c r="AA39" s="118">
        <v>41420</v>
      </c>
      <c r="AB39" s="119">
        <v>869820</v>
      </c>
    </row>
    <row r="40" spans="1:28" ht="15.75" x14ac:dyDescent="0.25">
      <c r="A40" s="114">
        <v>39</v>
      </c>
      <c r="B40" s="101" t="s">
        <v>263</v>
      </c>
      <c r="C40" s="115">
        <v>42931</v>
      </c>
      <c r="D40" t="s">
        <v>330</v>
      </c>
      <c r="E40" t="s">
        <v>105</v>
      </c>
      <c r="F40" t="s">
        <v>358</v>
      </c>
      <c r="G40" s="115">
        <v>42931</v>
      </c>
      <c r="H40" t="s">
        <v>74</v>
      </c>
      <c r="I40" t="s">
        <v>202</v>
      </c>
      <c r="J40" t="s">
        <v>202</v>
      </c>
      <c r="K40" s="114">
        <v>1</v>
      </c>
      <c r="L40" t="s">
        <v>155</v>
      </c>
      <c r="M40">
        <v>123459</v>
      </c>
      <c r="N40">
        <v>490</v>
      </c>
      <c r="O40">
        <v>250</v>
      </c>
      <c r="P40" t="s">
        <v>167</v>
      </c>
      <c r="Q40" s="116">
        <v>0</v>
      </c>
      <c r="R40">
        <v>122500</v>
      </c>
      <c r="T40">
        <v>122500</v>
      </c>
      <c r="U40" s="116">
        <v>0.05</v>
      </c>
      <c r="V40" s="117">
        <v>2.5000000000000001E-2</v>
      </c>
      <c r="W40" s="117">
        <v>2.5000000000000001E-2</v>
      </c>
      <c r="X40" s="121">
        <v>0</v>
      </c>
      <c r="Y40" s="121">
        <v>3063</v>
      </c>
      <c r="Z40" s="121">
        <v>3063</v>
      </c>
      <c r="AA40" s="118">
        <v>6126</v>
      </c>
      <c r="AB40" s="119">
        <v>128626</v>
      </c>
    </row>
    <row r="41" spans="1:28" ht="15.75" x14ac:dyDescent="0.25">
      <c r="A41" s="114">
        <v>40</v>
      </c>
      <c r="B41" s="101" t="s">
        <v>264</v>
      </c>
      <c r="C41" s="115">
        <v>42931</v>
      </c>
      <c r="D41" t="s">
        <v>330</v>
      </c>
      <c r="E41" t="s">
        <v>105</v>
      </c>
      <c r="F41" t="s">
        <v>355</v>
      </c>
      <c r="G41" s="115">
        <v>42931</v>
      </c>
      <c r="H41" t="s">
        <v>80</v>
      </c>
      <c r="I41" t="s">
        <v>203</v>
      </c>
      <c r="J41" t="s">
        <v>203</v>
      </c>
      <c r="K41" s="114">
        <v>1</v>
      </c>
      <c r="L41" t="s">
        <v>138</v>
      </c>
      <c r="M41">
        <v>123457</v>
      </c>
      <c r="N41">
        <v>310</v>
      </c>
      <c r="O41">
        <v>600</v>
      </c>
      <c r="P41" t="s">
        <v>167</v>
      </c>
      <c r="Q41" s="116">
        <v>0</v>
      </c>
      <c r="R41">
        <v>186000</v>
      </c>
      <c r="T41">
        <v>186000</v>
      </c>
      <c r="U41" s="116">
        <v>0.05</v>
      </c>
      <c r="V41" s="117">
        <v>2.5000000000000001E-2</v>
      </c>
      <c r="W41" s="117">
        <v>2.5000000000000001E-2</v>
      </c>
      <c r="X41" s="121">
        <v>9300</v>
      </c>
      <c r="Y41" s="121">
        <v>0</v>
      </c>
      <c r="Z41" s="121">
        <v>0</v>
      </c>
      <c r="AA41" s="118">
        <v>9300</v>
      </c>
      <c r="AB41" s="119">
        <v>195300</v>
      </c>
    </row>
    <row r="42" spans="1:28" ht="15.75" x14ac:dyDescent="0.25">
      <c r="A42" s="114">
        <v>41</v>
      </c>
      <c r="B42" s="101" t="s">
        <v>265</v>
      </c>
      <c r="C42" s="115">
        <v>42931</v>
      </c>
      <c r="D42" t="s">
        <v>330</v>
      </c>
      <c r="E42" t="s">
        <v>105</v>
      </c>
      <c r="F42" t="s">
        <v>368</v>
      </c>
      <c r="G42" s="115">
        <v>42931</v>
      </c>
      <c r="H42" t="s">
        <v>58</v>
      </c>
      <c r="I42" t="s">
        <v>201</v>
      </c>
      <c r="J42" t="s">
        <v>201</v>
      </c>
      <c r="K42" s="114">
        <v>1</v>
      </c>
      <c r="L42" t="s">
        <v>146</v>
      </c>
      <c r="M42">
        <v>123456</v>
      </c>
      <c r="N42">
        <v>343</v>
      </c>
      <c r="O42">
        <v>550</v>
      </c>
      <c r="P42" t="s">
        <v>167</v>
      </c>
      <c r="Q42" s="116">
        <v>0</v>
      </c>
      <c r="R42">
        <v>188650</v>
      </c>
      <c r="T42">
        <v>188650</v>
      </c>
      <c r="U42" s="116">
        <v>0.05</v>
      </c>
      <c r="V42" s="117">
        <v>2.5000000000000001E-2</v>
      </c>
      <c r="W42" s="117">
        <v>2.5000000000000001E-2</v>
      </c>
      <c r="X42" s="121">
        <v>9433</v>
      </c>
      <c r="Y42" s="121">
        <v>0</v>
      </c>
      <c r="Z42" s="121">
        <v>0</v>
      </c>
      <c r="AA42" s="118">
        <v>9433</v>
      </c>
      <c r="AB42" s="119">
        <v>198083</v>
      </c>
    </row>
    <row r="43" spans="1:28" ht="15.75" x14ac:dyDescent="0.25">
      <c r="A43" s="114">
        <v>42</v>
      </c>
      <c r="B43" s="101" t="s">
        <v>266</v>
      </c>
      <c r="C43" s="115">
        <v>42931</v>
      </c>
      <c r="D43" t="s">
        <v>330</v>
      </c>
      <c r="E43" t="s">
        <v>105</v>
      </c>
      <c r="F43" t="s">
        <v>371</v>
      </c>
      <c r="G43" s="115">
        <v>42931</v>
      </c>
      <c r="H43" t="s">
        <v>74</v>
      </c>
      <c r="I43" t="s">
        <v>199</v>
      </c>
      <c r="J43" t="s">
        <v>199</v>
      </c>
      <c r="K43" s="114">
        <v>1</v>
      </c>
      <c r="L43" t="s">
        <v>151</v>
      </c>
      <c r="M43">
        <v>123460</v>
      </c>
      <c r="N43">
        <v>920</v>
      </c>
      <c r="O43">
        <v>500</v>
      </c>
      <c r="P43" t="s">
        <v>167</v>
      </c>
      <c r="Q43" s="116">
        <v>0</v>
      </c>
      <c r="R43">
        <v>460000</v>
      </c>
      <c r="T43">
        <v>460000</v>
      </c>
      <c r="U43" s="116">
        <v>0.05</v>
      </c>
      <c r="V43" s="117">
        <v>2.5000000000000001E-2</v>
      </c>
      <c r="W43" s="117">
        <v>2.5000000000000001E-2</v>
      </c>
      <c r="X43" s="121">
        <v>0</v>
      </c>
      <c r="Y43" s="121">
        <v>11500</v>
      </c>
      <c r="Z43" s="121">
        <v>11500</v>
      </c>
      <c r="AA43" s="118">
        <v>23000</v>
      </c>
      <c r="AB43" s="119">
        <v>483000</v>
      </c>
    </row>
    <row r="44" spans="1:28" ht="15.75" x14ac:dyDescent="0.25">
      <c r="A44" s="114">
        <v>43</v>
      </c>
      <c r="B44" s="101" t="s">
        <v>267</v>
      </c>
      <c r="C44" s="115">
        <v>42932</v>
      </c>
      <c r="D44" t="s">
        <v>330</v>
      </c>
      <c r="E44" t="s">
        <v>105</v>
      </c>
      <c r="F44" t="s">
        <v>381</v>
      </c>
      <c r="G44" s="115">
        <v>42932</v>
      </c>
      <c r="H44" t="s">
        <v>74</v>
      </c>
      <c r="I44" t="s">
        <v>206</v>
      </c>
      <c r="J44" t="s">
        <v>206</v>
      </c>
      <c r="K44" s="114">
        <v>1</v>
      </c>
      <c r="L44" t="s">
        <v>142</v>
      </c>
      <c r="M44">
        <v>123458</v>
      </c>
      <c r="N44">
        <v>389</v>
      </c>
      <c r="O44">
        <v>100</v>
      </c>
      <c r="P44" t="s">
        <v>167</v>
      </c>
      <c r="Q44" s="116">
        <v>0</v>
      </c>
      <c r="R44">
        <v>38900</v>
      </c>
      <c r="T44">
        <v>38900</v>
      </c>
      <c r="U44" s="116">
        <v>0.05</v>
      </c>
      <c r="V44" s="117">
        <v>2.5000000000000001E-2</v>
      </c>
      <c r="W44" s="117">
        <v>2.5000000000000001E-2</v>
      </c>
      <c r="X44" s="121">
        <v>0</v>
      </c>
      <c r="Y44" s="121">
        <v>973</v>
      </c>
      <c r="Z44" s="121">
        <v>973</v>
      </c>
      <c r="AA44" s="118">
        <v>1946</v>
      </c>
      <c r="AB44" s="119">
        <v>40846</v>
      </c>
    </row>
    <row r="45" spans="1:28" ht="15.75" x14ac:dyDescent="0.25">
      <c r="A45" s="114">
        <v>44</v>
      </c>
      <c r="B45" s="101" t="s">
        <v>268</v>
      </c>
      <c r="C45" s="115">
        <v>42932</v>
      </c>
      <c r="D45" t="s">
        <v>330</v>
      </c>
      <c r="E45" t="s">
        <v>105</v>
      </c>
      <c r="F45" t="s">
        <v>395</v>
      </c>
      <c r="G45" s="115">
        <v>42932</v>
      </c>
      <c r="H45" t="s">
        <v>74</v>
      </c>
      <c r="I45" t="s">
        <v>204</v>
      </c>
      <c r="J45" t="s">
        <v>204</v>
      </c>
      <c r="K45" s="114">
        <v>1</v>
      </c>
      <c r="L45" t="s">
        <v>142</v>
      </c>
      <c r="M45">
        <v>123458</v>
      </c>
      <c r="N45">
        <v>906</v>
      </c>
      <c r="O45">
        <v>800</v>
      </c>
      <c r="P45" t="s">
        <v>167</v>
      </c>
      <c r="Q45" s="116">
        <v>0</v>
      </c>
      <c r="R45">
        <v>724800</v>
      </c>
      <c r="T45">
        <v>724800</v>
      </c>
      <c r="U45" s="116">
        <v>0.05</v>
      </c>
      <c r="V45" s="117">
        <v>2.5000000000000001E-2</v>
      </c>
      <c r="W45" s="117">
        <v>2.5000000000000001E-2</v>
      </c>
      <c r="X45" s="121">
        <v>0</v>
      </c>
      <c r="Y45" s="121">
        <v>18120</v>
      </c>
      <c r="Z45" s="121">
        <v>18120</v>
      </c>
      <c r="AA45" s="118">
        <v>36240</v>
      </c>
      <c r="AB45" s="119">
        <v>761040</v>
      </c>
    </row>
    <row r="46" spans="1:28" ht="15.75" x14ac:dyDescent="0.25">
      <c r="A46" s="114">
        <v>45</v>
      </c>
      <c r="B46" s="101" t="s">
        <v>269</v>
      </c>
      <c r="C46" s="115">
        <v>42932</v>
      </c>
      <c r="D46" t="s">
        <v>330</v>
      </c>
      <c r="E46" t="s">
        <v>105</v>
      </c>
      <c r="F46" t="s">
        <v>389</v>
      </c>
      <c r="G46" s="115">
        <v>42932</v>
      </c>
      <c r="H46" t="s">
        <v>78</v>
      </c>
      <c r="I46" t="s">
        <v>209</v>
      </c>
      <c r="J46" t="s">
        <v>209</v>
      </c>
      <c r="K46" s="114">
        <v>1</v>
      </c>
      <c r="L46" t="s">
        <v>117</v>
      </c>
      <c r="M46">
        <v>123456</v>
      </c>
      <c r="N46">
        <v>183</v>
      </c>
      <c r="O46">
        <v>350</v>
      </c>
      <c r="P46" t="s">
        <v>167</v>
      </c>
      <c r="Q46" s="116">
        <v>0</v>
      </c>
      <c r="R46">
        <v>64050</v>
      </c>
      <c r="T46">
        <v>64050</v>
      </c>
      <c r="U46" s="116">
        <v>0.05</v>
      </c>
      <c r="V46" s="117">
        <v>2.5000000000000001E-2</v>
      </c>
      <c r="W46" s="117">
        <v>2.5000000000000001E-2</v>
      </c>
      <c r="X46" s="121">
        <v>3203</v>
      </c>
      <c r="Y46" s="121">
        <v>0</v>
      </c>
      <c r="Z46" s="121">
        <v>0</v>
      </c>
      <c r="AA46" s="118">
        <v>3203</v>
      </c>
      <c r="AB46" s="119">
        <v>67253</v>
      </c>
    </row>
    <row r="47" spans="1:28" ht="15.75" x14ac:dyDescent="0.25">
      <c r="A47" s="114">
        <v>46</v>
      </c>
      <c r="B47" s="101" t="s">
        <v>270</v>
      </c>
      <c r="C47" s="115">
        <v>42933</v>
      </c>
      <c r="D47" t="s">
        <v>330</v>
      </c>
      <c r="E47" t="s">
        <v>105</v>
      </c>
      <c r="F47" t="s">
        <v>405</v>
      </c>
      <c r="G47" s="115">
        <v>42933</v>
      </c>
      <c r="H47" t="s">
        <v>74</v>
      </c>
      <c r="I47" t="s">
        <v>207</v>
      </c>
      <c r="J47" t="s">
        <v>207</v>
      </c>
      <c r="K47" s="114">
        <v>1</v>
      </c>
      <c r="L47" t="s">
        <v>124</v>
      </c>
      <c r="M47">
        <v>123460</v>
      </c>
      <c r="N47">
        <v>467</v>
      </c>
      <c r="O47">
        <v>350</v>
      </c>
      <c r="P47" t="s">
        <v>167</v>
      </c>
      <c r="Q47" s="116">
        <v>0</v>
      </c>
      <c r="R47">
        <v>163450</v>
      </c>
      <c r="T47">
        <v>163450</v>
      </c>
      <c r="U47" s="116">
        <v>0.05</v>
      </c>
      <c r="V47" s="117">
        <v>2.5000000000000001E-2</v>
      </c>
      <c r="W47" s="117">
        <v>2.5000000000000001E-2</v>
      </c>
      <c r="X47" s="121">
        <v>0</v>
      </c>
      <c r="Y47" s="121">
        <v>4086</v>
      </c>
      <c r="Z47" s="121">
        <v>4086</v>
      </c>
      <c r="AA47" s="118">
        <v>8172</v>
      </c>
      <c r="AB47" s="119">
        <v>171622</v>
      </c>
    </row>
    <row r="48" spans="1:28" ht="15.75" x14ac:dyDescent="0.25">
      <c r="A48" s="114">
        <v>47</v>
      </c>
      <c r="B48" s="101" t="s">
        <v>271</v>
      </c>
      <c r="C48" s="115">
        <v>42933</v>
      </c>
      <c r="D48" t="s">
        <v>330</v>
      </c>
      <c r="E48" t="s">
        <v>105</v>
      </c>
      <c r="F48" t="s">
        <v>393</v>
      </c>
      <c r="G48" s="115">
        <v>42933</v>
      </c>
      <c r="H48" t="s">
        <v>74</v>
      </c>
      <c r="I48" t="s">
        <v>202</v>
      </c>
      <c r="J48" t="s">
        <v>202</v>
      </c>
      <c r="K48" s="114">
        <v>1</v>
      </c>
      <c r="L48" t="s">
        <v>145</v>
      </c>
      <c r="M48">
        <v>123459</v>
      </c>
      <c r="N48">
        <v>391</v>
      </c>
      <c r="O48">
        <v>800</v>
      </c>
      <c r="P48" t="s">
        <v>167</v>
      </c>
      <c r="Q48" s="116">
        <v>0</v>
      </c>
      <c r="R48">
        <v>312800</v>
      </c>
      <c r="T48">
        <v>312800</v>
      </c>
      <c r="U48" s="116">
        <v>0.05</v>
      </c>
      <c r="V48" s="117">
        <v>2.5000000000000001E-2</v>
      </c>
      <c r="W48" s="117">
        <v>2.5000000000000001E-2</v>
      </c>
      <c r="X48" s="121">
        <v>0</v>
      </c>
      <c r="Y48" s="121">
        <v>7820</v>
      </c>
      <c r="Z48" s="121">
        <v>7820</v>
      </c>
      <c r="AA48" s="118">
        <v>15640</v>
      </c>
      <c r="AB48" s="119">
        <v>328440</v>
      </c>
    </row>
    <row r="49" spans="1:28" ht="15.75" x14ac:dyDescent="0.25">
      <c r="A49" s="114">
        <v>48</v>
      </c>
      <c r="B49" s="101" t="s">
        <v>272</v>
      </c>
      <c r="C49" s="115">
        <v>42933</v>
      </c>
      <c r="D49" t="s">
        <v>330</v>
      </c>
      <c r="E49" t="s">
        <v>105</v>
      </c>
      <c r="F49" t="s">
        <v>410</v>
      </c>
      <c r="G49" s="115">
        <v>42933</v>
      </c>
      <c r="H49" t="s">
        <v>78</v>
      </c>
      <c r="I49" t="s">
        <v>210</v>
      </c>
      <c r="J49" t="s">
        <v>210</v>
      </c>
      <c r="K49" s="114">
        <v>1</v>
      </c>
      <c r="L49" t="s">
        <v>122</v>
      </c>
      <c r="M49">
        <v>123459</v>
      </c>
      <c r="N49">
        <v>695</v>
      </c>
      <c r="O49">
        <v>100</v>
      </c>
      <c r="P49" t="s">
        <v>167</v>
      </c>
      <c r="Q49" s="116">
        <v>0</v>
      </c>
      <c r="R49">
        <v>69500</v>
      </c>
      <c r="T49">
        <v>69500</v>
      </c>
      <c r="U49" s="116">
        <v>0.05</v>
      </c>
      <c r="V49" s="117">
        <v>2.5000000000000001E-2</v>
      </c>
      <c r="W49" s="117">
        <v>2.5000000000000001E-2</v>
      </c>
      <c r="X49" s="121">
        <v>3475</v>
      </c>
      <c r="Y49" s="121">
        <v>0</v>
      </c>
      <c r="Z49" s="121">
        <v>0</v>
      </c>
      <c r="AA49" s="118">
        <v>3475</v>
      </c>
      <c r="AB49" s="119">
        <v>72975</v>
      </c>
    </row>
    <row r="50" spans="1:28" ht="15.75" x14ac:dyDescent="0.25">
      <c r="A50" s="114">
        <v>49</v>
      </c>
      <c r="B50" s="101" t="s">
        <v>273</v>
      </c>
      <c r="C50" s="115">
        <v>42933</v>
      </c>
      <c r="D50" t="s">
        <v>330</v>
      </c>
      <c r="E50" t="s">
        <v>105</v>
      </c>
      <c r="F50" t="s">
        <v>396</v>
      </c>
      <c r="G50" s="115">
        <v>42933</v>
      </c>
      <c r="H50" t="s">
        <v>58</v>
      </c>
      <c r="I50" t="s">
        <v>201</v>
      </c>
      <c r="J50" t="s">
        <v>201</v>
      </c>
      <c r="K50" s="114">
        <v>1</v>
      </c>
      <c r="L50" t="s">
        <v>134</v>
      </c>
      <c r="M50">
        <v>123459</v>
      </c>
      <c r="N50">
        <v>948</v>
      </c>
      <c r="O50">
        <v>500</v>
      </c>
      <c r="P50" t="s">
        <v>167</v>
      </c>
      <c r="Q50" s="116">
        <v>0</v>
      </c>
      <c r="R50">
        <v>474000</v>
      </c>
      <c r="T50">
        <v>474000</v>
      </c>
      <c r="U50" s="116">
        <v>0.05</v>
      </c>
      <c r="V50" s="117">
        <v>2.5000000000000001E-2</v>
      </c>
      <c r="W50" s="117">
        <v>2.5000000000000001E-2</v>
      </c>
      <c r="X50" s="121">
        <v>23700</v>
      </c>
      <c r="Y50" s="121">
        <v>0</v>
      </c>
      <c r="Z50" s="121">
        <v>0</v>
      </c>
      <c r="AA50" s="118">
        <v>23700</v>
      </c>
      <c r="AB50" s="119">
        <v>497700</v>
      </c>
    </row>
    <row r="51" spans="1:28" ht="15.75" x14ac:dyDescent="0.25">
      <c r="A51" s="114">
        <v>50</v>
      </c>
      <c r="B51" s="101" t="s">
        <v>314</v>
      </c>
      <c r="C51" s="115">
        <v>42933</v>
      </c>
      <c r="D51" t="s">
        <v>330</v>
      </c>
      <c r="E51" t="s">
        <v>105</v>
      </c>
      <c r="F51" t="s">
        <v>406</v>
      </c>
      <c r="G51" s="115">
        <v>42933</v>
      </c>
      <c r="H51" t="s">
        <v>430</v>
      </c>
      <c r="I51" t="s">
        <v>220</v>
      </c>
      <c r="J51" t="s">
        <v>220</v>
      </c>
      <c r="K51" s="114">
        <v>1</v>
      </c>
      <c r="L51" t="s">
        <v>128</v>
      </c>
      <c r="M51">
        <v>123458</v>
      </c>
      <c r="N51">
        <v>153</v>
      </c>
      <c r="O51">
        <v>350</v>
      </c>
      <c r="P51" t="s">
        <v>167</v>
      </c>
      <c r="Q51" s="116">
        <v>0</v>
      </c>
      <c r="R51">
        <v>53550</v>
      </c>
      <c r="T51">
        <v>53550</v>
      </c>
      <c r="U51" s="116">
        <v>0.05</v>
      </c>
      <c r="V51" s="117">
        <v>2.5000000000000001E-2</v>
      </c>
      <c r="W51" s="117">
        <v>2.5000000000000001E-2</v>
      </c>
      <c r="X51" s="121">
        <v>2678</v>
      </c>
      <c r="Y51" s="121">
        <v>0</v>
      </c>
      <c r="Z51" s="121">
        <v>0</v>
      </c>
      <c r="AA51" s="118">
        <v>2678</v>
      </c>
      <c r="AB51" s="119">
        <v>56228</v>
      </c>
    </row>
    <row r="52" spans="1:28" ht="15.75" x14ac:dyDescent="0.25">
      <c r="A52" s="114">
        <v>51</v>
      </c>
      <c r="B52" s="101" t="s">
        <v>274</v>
      </c>
      <c r="C52" s="115">
        <v>42934</v>
      </c>
      <c r="D52" t="s">
        <v>330</v>
      </c>
      <c r="E52" t="s">
        <v>105</v>
      </c>
      <c r="F52" t="s">
        <v>377</v>
      </c>
      <c r="G52" s="115">
        <v>42934</v>
      </c>
      <c r="H52" t="s">
        <v>74</v>
      </c>
      <c r="I52" t="s">
        <v>207</v>
      </c>
      <c r="J52" t="s">
        <v>207</v>
      </c>
      <c r="K52" s="114">
        <v>1</v>
      </c>
      <c r="L52" t="s">
        <v>133</v>
      </c>
      <c r="M52">
        <v>123459</v>
      </c>
      <c r="N52">
        <v>441</v>
      </c>
      <c r="O52">
        <v>850</v>
      </c>
      <c r="P52" t="s">
        <v>167</v>
      </c>
      <c r="Q52" s="116">
        <v>0</v>
      </c>
      <c r="R52">
        <v>374850</v>
      </c>
      <c r="T52">
        <v>374850</v>
      </c>
      <c r="U52" s="116">
        <v>0.05</v>
      </c>
      <c r="V52" s="117">
        <v>2.5000000000000001E-2</v>
      </c>
      <c r="W52" s="117">
        <v>2.5000000000000001E-2</v>
      </c>
      <c r="X52" s="121">
        <v>0</v>
      </c>
      <c r="Y52" s="121">
        <v>9371</v>
      </c>
      <c r="Z52" s="121">
        <v>9371</v>
      </c>
      <c r="AA52" s="118">
        <v>18742</v>
      </c>
      <c r="AB52" s="119">
        <v>393592</v>
      </c>
    </row>
    <row r="53" spans="1:28" ht="15.75" x14ac:dyDescent="0.25">
      <c r="A53" s="114">
        <v>52</v>
      </c>
      <c r="B53" s="101" t="s">
        <v>275</v>
      </c>
      <c r="C53" s="115">
        <v>42934</v>
      </c>
      <c r="D53" t="s">
        <v>330</v>
      </c>
      <c r="E53" t="s">
        <v>105</v>
      </c>
      <c r="F53" t="s">
        <v>379</v>
      </c>
      <c r="G53" s="115">
        <v>42934</v>
      </c>
      <c r="H53" t="s">
        <v>74</v>
      </c>
      <c r="I53" t="s">
        <v>207</v>
      </c>
      <c r="J53" t="s">
        <v>207</v>
      </c>
      <c r="K53" s="114">
        <v>1</v>
      </c>
      <c r="L53" t="s">
        <v>134</v>
      </c>
      <c r="M53">
        <v>123459</v>
      </c>
      <c r="N53">
        <v>248</v>
      </c>
      <c r="O53">
        <v>250</v>
      </c>
      <c r="P53" t="s">
        <v>167</v>
      </c>
      <c r="Q53" s="116">
        <v>0</v>
      </c>
      <c r="R53">
        <v>62000</v>
      </c>
      <c r="T53">
        <v>62000</v>
      </c>
      <c r="U53" s="116">
        <v>0.05</v>
      </c>
      <c r="V53" s="117">
        <v>2.5000000000000001E-2</v>
      </c>
      <c r="W53" s="117">
        <v>2.5000000000000001E-2</v>
      </c>
      <c r="X53" s="121">
        <v>0</v>
      </c>
      <c r="Y53" s="121">
        <v>1550</v>
      </c>
      <c r="Z53" s="121">
        <v>1550</v>
      </c>
      <c r="AA53" s="118">
        <v>3100</v>
      </c>
      <c r="AB53" s="119">
        <v>65100</v>
      </c>
    </row>
    <row r="54" spans="1:28" ht="15.75" x14ac:dyDescent="0.25">
      <c r="A54" s="114">
        <v>53</v>
      </c>
      <c r="B54" s="101" t="s">
        <v>276</v>
      </c>
      <c r="C54" s="115">
        <v>42934</v>
      </c>
      <c r="D54" t="s">
        <v>330</v>
      </c>
      <c r="E54" t="s">
        <v>105</v>
      </c>
      <c r="F54" t="s">
        <v>387</v>
      </c>
      <c r="G54" s="115">
        <v>42934</v>
      </c>
      <c r="H54" t="s">
        <v>74</v>
      </c>
      <c r="I54" t="s">
        <v>204</v>
      </c>
      <c r="J54" t="s">
        <v>204</v>
      </c>
      <c r="K54" s="114">
        <v>1</v>
      </c>
      <c r="L54" t="s">
        <v>124</v>
      </c>
      <c r="M54">
        <v>123460</v>
      </c>
      <c r="N54">
        <v>887</v>
      </c>
      <c r="O54">
        <v>400</v>
      </c>
      <c r="P54" t="s">
        <v>167</v>
      </c>
      <c r="Q54" s="116">
        <v>0</v>
      </c>
      <c r="R54">
        <v>354800</v>
      </c>
      <c r="T54">
        <v>354800</v>
      </c>
      <c r="U54" s="116">
        <v>0.05</v>
      </c>
      <c r="V54" s="117">
        <v>2.5000000000000001E-2</v>
      </c>
      <c r="W54" s="117">
        <v>2.5000000000000001E-2</v>
      </c>
      <c r="X54" s="121">
        <v>0</v>
      </c>
      <c r="Y54" s="121">
        <v>8870</v>
      </c>
      <c r="Z54" s="121">
        <v>8870</v>
      </c>
      <c r="AA54" s="118">
        <v>17740</v>
      </c>
      <c r="AB54" s="119">
        <v>372540</v>
      </c>
    </row>
    <row r="55" spans="1:28" ht="15.75" x14ac:dyDescent="0.25">
      <c r="A55" s="114">
        <v>54</v>
      </c>
      <c r="B55" s="101" t="s">
        <v>277</v>
      </c>
      <c r="C55" s="115">
        <v>42934</v>
      </c>
      <c r="D55" t="s">
        <v>330</v>
      </c>
      <c r="E55" t="s">
        <v>105</v>
      </c>
      <c r="F55" t="s">
        <v>372</v>
      </c>
      <c r="G55" s="115">
        <v>42934</v>
      </c>
      <c r="H55" t="s">
        <v>74</v>
      </c>
      <c r="I55" t="s">
        <v>206</v>
      </c>
      <c r="J55" t="s">
        <v>206</v>
      </c>
      <c r="K55" s="114">
        <v>1</v>
      </c>
      <c r="L55" t="s">
        <v>126</v>
      </c>
      <c r="M55">
        <v>123460</v>
      </c>
      <c r="N55">
        <v>701</v>
      </c>
      <c r="O55">
        <v>850</v>
      </c>
      <c r="P55" t="s">
        <v>167</v>
      </c>
      <c r="Q55" s="116">
        <v>0</v>
      </c>
      <c r="R55">
        <v>595850</v>
      </c>
      <c r="T55">
        <v>595850</v>
      </c>
      <c r="U55" s="116">
        <v>0.05</v>
      </c>
      <c r="V55" s="117">
        <v>2.5000000000000001E-2</v>
      </c>
      <c r="W55" s="117">
        <v>2.5000000000000001E-2</v>
      </c>
      <c r="X55" s="121">
        <v>0</v>
      </c>
      <c r="Y55" s="121">
        <v>14896</v>
      </c>
      <c r="Z55" s="121">
        <v>14896</v>
      </c>
      <c r="AA55" s="118">
        <v>29792</v>
      </c>
      <c r="AB55" s="119">
        <v>625642</v>
      </c>
    </row>
    <row r="56" spans="1:28" ht="15.75" x14ac:dyDescent="0.25">
      <c r="A56" s="114">
        <v>55</v>
      </c>
      <c r="B56" s="101" t="s">
        <v>278</v>
      </c>
      <c r="C56" s="115">
        <v>42934</v>
      </c>
      <c r="D56" t="s">
        <v>330</v>
      </c>
      <c r="E56" t="s">
        <v>105</v>
      </c>
      <c r="F56" t="s">
        <v>400</v>
      </c>
      <c r="G56" s="115">
        <v>42934</v>
      </c>
      <c r="H56" t="s">
        <v>74</v>
      </c>
      <c r="I56" t="s">
        <v>204</v>
      </c>
      <c r="J56" t="s">
        <v>204</v>
      </c>
      <c r="K56" s="114">
        <v>1</v>
      </c>
      <c r="L56" t="s">
        <v>117</v>
      </c>
      <c r="M56">
        <v>123456</v>
      </c>
      <c r="N56">
        <v>423</v>
      </c>
      <c r="O56">
        <v>600</v>
      </c>
      <c r="P56" t="s">
        <v>167</v>
      </c>
      <c r="Q56" s="116">
        <v>0</v>
      </c>
      <c r="R56">
        <v>253800</v>
      </c>
      <c r="T56">
        <v>253800</v>
      </c>
      <c r="U56" s="116">
        <v>0.05</v>
      </c>
      <c r="V56" s="117">
        <v>2.5000000000000001E-2</v>
      </c>
      <c r="W56" s="117">
        <v>2.5000000000000001E-2</v>
      </c>
      <c r="X56" s="121">
        <v>0</v>
      </c>
      <c r="Y56" s="121">
        <v>6345</v>
      </c>
      <c r="Z56" s="121">
        <v>6345</v>
      </c>
      <c r="AA56" s="118">
        <v>12690</v>
      </c>
      <c r="AB56" s="119">
        <v>266490</v>
      </c>
    </row>
    <row r="57" spans="1:28" ht="15.75" x14ac:dyDescent="0.25">
      <c r="A57" s="114">
        <v>56</v>
      </c>
      <c r="B57" s="101" t="s">
        <v>315</v>
      </c>
      <c r="C57" s="115">
        <v>42934</v>
      </c>
      <c r="D57" t="s">
        <v>330</v>
      </c>
      <c r="E57" t="s">
        <v>105</v>
      </c>
      <c r="F57" t="s">
        <v>404</v>
      </c>
      <c r="G57" s="115">
        <v>42934</v>
      </c>
      <c r="H57" t="s">
        <v>430</v>
      </c>
      <c r="I57" t="s">
        <v>216</v>
      </c>
      <c r="J57" t="s">
        <v>216</v>
      </c>
      <c r="K57" s="114">
        <v>1</v>
      </c>
      <c r="L57" t="s">
        <v>154</v>
      </c>
      <c r="M57">
        <v>123460</v>
      </c>
      <c r="N57">
        <v>285</v>
      </c>
      <c r="O57">
        <v>150</v>
      </c>
      <c r="P57" t="s">
        <v>167</v>
      </c>
      <c r="Q57" s="116">
        <v>0</v>
      </c>
      <c r="R57">
        <v>42750</v>
      </c>
      <c r="T57">
        <v>42750</v>
      </c>
      <c r="U57" s="116">
        <v>0.05</v>
      </c>
      <c r="V57" s="117">
        <v>2.5000000000000001E-2</v>
      </c>
      <c r="W57" s="117">
        <v>2.5000000000000001E-2</v>
      </c>
      <c r="X57" s="121">
        <v>2138</v>
      </c>
      <c r="Y57" s="121">
        <v>0</v>
      </c>
      <c r="Z57" s="121">
        <v>0</v>
      </c>
      <c r="AA57" s="118">
        <v>2138</v>
      </c>
      <c r="AB57" s="119">
        <v>44888</v>
      </c>
    </row>
    <row r="58" spans="1:28" ht="15.75" x14ac:dyDescent="0.25">
      <c r="A58" s="114">
        <v>57</v>
      </c>
      <c r="B58" s="101" t="s">
        <v>279</v>
      </c>
      <c r="C58" s="115">
        <v>42935</v>
      </c>
      <c r="D58" t="s">
        <v>330</v>
      </c>
      <c r="E58" t="s">
        <v>105</v>
      </c>
      <c r="F58" t="s">
        <v>391</v>
      </c>
      <c r="G58" s="115">
        <v>42935</v>
      </c>
      <c r="H58" t="s">
        <v>74</v>
      </c>
      <c r="I58" t="s">
        <v>204</v>
      </c>
      <c r="J58" t="s">
        <v>204</v>
      </c>
      <c r="K58" s="114">
        <v>1</v>
      </c>
      <c r="L58" t="s">
        <v>148</v>
      </c>
      <c r="M58">
        <v>123456</v>
      </c>
      <c r="N58">
        <v>580</v>
      </c>
      <c r="O58">
        <v>700</v>
      </c>
      <c r="P58" t="s">
        <v>167</v>
      </c>
      <c r="Q58" s="116">
        <v>0</v>
      </c>
      <c r="R58">
        <v>406000</v>
      </c>
      <c r="T58">
        <v>406000</v>
      </c>
      <c r="U58" s="116">
        <v>0.05</v>
      </c>
      <c r="V58" s="117">
        <v>2.5000000000000001E-2</v>
      </c>
      <c r="W58" s="117">
        <v>2.5000000000000001E-2</v>
      </c>
      <c r="X58" s="121">
        <v>0</v>
      </c>
      <c r="Y58" s="121">
        <v>10150</v>
      </c>
      <c r="Z58" s="121">
        <v>10150</v>
      </c>
      <c r="AA58" s="118">
        <v>20300</v>
      </c>
      <c r="AB58" s="119">
        <v>426300</v>
      </c>
    </row>
    <row r="59" spans="1:28" ht="15.75" x14ac:dyDescent="0.25">
      <c r="A59" s="114">
        <v>58</v>
      </c>
      <c r="B59" s="101" t="s">
        <v>280</v>
      </c>
      <c r="C59" s="115">
        <v>42935</v>
      </c>
      <c r="D59" t="s">
        <v>330</v>
      </c>
      <c r="E59" t="s">
        <v>105</v>
      </c>
      <c r="F59" t="s">
        <v>386</v>
      </c>
      <c r="G59" s="115">
        <v>42935</v>
      </c>
      <c r="H59" t="s">
        <v>58</v>
      </c>
      <c r="I59" t="s">
        <v>201</v>
      </c>
      <c r="J59" t="s">
        <v>201</v>
      </c>
      <c r="K59" s="114">
        <v>1</v>
      </c>
      <c r="L59" t="s">
        <v>137</v>
      </c>
      <c r="M59">
        <v>123458</v>
      </c>
      <c r="N59">
        <v>440</v>
      </c>
      <c r="O59">
        <v>200</v>
      </c>
      <c r="P59" t="s">
        <v>167</v>
      </c>
      <c r="Q59" s="116">
        <v>0</v>
      </c>
      <c r="R59">
        <v>88000</v>
      </c>
      <c r="T59">
        <v>88000</v>
      </c>
      <c r="U59" s="116">
        <v>0.05</v>
      </c>
      <c r="V59" s="117">
        <v>2.5000000000000001E-2</v>
      </c>
      <c r="W59" s="117">
        <v>2.5000000000000001E-2</v>
      </c>
      <c r="X59" s="121">
        <v>4400</v>
      </c>
      <c r="Y59" s="121">
        <v>0</v>
      </c>
      <c r="Z59" s="121">
        <v>0</v>
      </c>
      <c r="AA59" s="118">
        <v>4400</v>
      </c>
      <c r="AB59" s="119">
        <v>92400</v>
      </c>
    </row>
    <row r="60" spans="1:28" ht="15.75" x14ac:dyDescent="0.25">
      <c r="A60" s="114">
        <v>59</v>
      </c>
      <c r="B60" s="101" t="s">
        <v>281</v>
      </c>
      <c r="C60" s="115">
        <v>42935</v>
      </c>
      <c r="D60" t="s">
        <v>330</v>
      </c>
      <c r="E60" t="s">
        <v>105</v>
      </c>
      <c r="F60" t="s">
        <v>407</v>
      </c>
      <c r="G60" s="115">
        <v>42935</v>
      </c>
      <c r="H60" t="s">
        <v>80</v>
      </c>
      <c r="I60" t="s">
        <v>203</v>
      </c>
      <c r="J60" t="s">
        <v>203</v>
      </c>
      <c r="K60" s="114">
        <v>1</v>
      </c>
      <c r="L60" t="s">
        <v>147</v>
      </c>
      <c r="M60">
        <v>123456</v>
      </c>
      <c r="N60">
        <v>447</v>
      </c>
      <c r="O60">
        <v>800</v>
      </c>
      <c r="P60" t="s">
        <v>167</v>
      </c>
      <c r="Q60" s="116">
        <v>0</v>
      </c>
      <c r="R60">
        <v>357600</v>
      </c>
      <c r="T60">
        <v>357600</v>
      </c>
      <c r="U60" s="116">
        <v>0.05</v>
      </c>
      <c r="V60" s="117">
        <v>2.5000000000000001E-2</v>
      </c>
      <c r="W60" s="117">
        <v>2.5000000000000001E-2</v>
      </c>
      <c r="X60" s="121">
        <v>17880</v>
      </c>
      <c r="Y60" s="121">
        <v>0</v>
      </c>
      <c r="Z60" s="121">
        <v>0</v>
      </c>
      <c r="AA60" s="118">
        <v>17880</v>
      </c>
      <c r="AB60" s="119">
        <v>375480</v>
      </c>
    </row>
    <row r="61" spans="1:28" ht="15.75" x14ac:dyDescent="0.25">
      <c r="A61" s="114">
        <v>60</v>
      </c>
      <c r="B61" s="101" t="s">
        <v>282</v>
      </c>
      <c r="C61" s="115">
        <v>42935</v>
      </c>
      <c r="D61" t="s">
        <v>330</v>
      </c>
      <c r="E61" t="s">
        <v>105</v>
      </c>
      <c r="F61" t="s">
        <v>394</v>
      </c>
      <c r="G61" s="115">
        <v>42935</v>
      </c>
      <c r="H61" t="s">
        <v>74</v>
      </c>
      <c r="I61" t="s">
        <v>199</v>
      </c>
      <c r="J61" t="s">
        <v>199</v>
      </c>
      <c r="K61" s="114">
        <v>1</v>
      </c>
      <c r="L61" t="s">
        <v>144</v>
      </c>
      <c r="M61">
        <v>123460</v>
      </c>
      <c r="N61">
        <v>686</v>
      </c>
      <c r="O61">
        <v>800</v>
      </c>
      <c r="P61" t="s">
        <v>167</v>
      </c>
      <c r="Q61" s="116">
        <v>0</v>
      </c>
      <c r="R61">
        <v>548800</v>
      </c>
      <c r="T61">
        <v>548800</v>
      </c>
      <c r="U61" s="116">
        <v>0.05</v>
      </c>
      <c r="V61" s="117">
        <v>2.5000000000000001E-2</v>
      </c>
      <c r="W61" s="117">
        <v>2.5000000000000001E-2</v>
      </c>
      <c r="X61" s="121">
        <v>0</v>
      </c>
      <c r="Y61" s="121">
        <v>13720</v>
      </c>
      <c r="Z61" s="121">
        <v>13720</v>
      </c>
      <c r="AA61" s="118">
        <v>27440</v>
      </c>
      <c r="AB61" s="119">
        <v>576240</v>
      </c>
    </row>
    <row r="62" spans="1:28" ht="15.75" x14ac:dyDescent="0.25">
      <c r="A62" s="114">
        <v>61</v>
      </c>
      <c r="B62" s="101" t="s">
        <v>316</v>
      </c>
      <c r="C62" s="115">
        <v>42935</v>
      </c>
      <c r="D62" t="s">
        <v>330</v>
      </c>
      <c r="E62" t="s">
        <v>105</v>
      </c>
      <c r="F62" t="s">
        <v>373</v>
      </c>
      <c r="G62" s="115">
        <v>42935</v>
      </c>
      <c r="H62" t="s">
        <v>430</v>
      </c>
      <c r="I62" t="s">
        <v>213</v>
      </c>
      <c r="J62" t="s">
        <v>213</v>
      </c>
      <c r="K62" s="114">
        <v>1</v>
      </c>
      <c r="L62" t="s">
        <v>131</v>
      </c>
      <c r="M62">
        <v>123460</v>
      </c>
      <c r="N62">
        <v>177</v>
      </c>
      <c r="O62">
        <v>800</v>
      </c>
      <c r="P62" t="s">
        <v>167</v>
      </c>
      <c r="Q62" s="116">
        <v>0</v>
      </c>
      <c r="R62">
        <v>141600</v>
      </c>
      <c r="T62">
        <v>141600</v>
      </c>
      <c r="U62" s="116">
        <v>0.05</v>
      </c>
      <c r="V62" s="117">
        <v>2.5000000000000001E-2</v>
      </c>
      <c r="W62" s="117">
        <v>2.5000000000000001E-2</v>
      </c>
      <c r="X62" s="121">
        <v>7080</v>
      </c>
      <c r="Y62" s="121">
        <v>0</v>
      </c>
      <c r="Z62" s="121">
        <v>0</v>
      </c>
      <c r="AA62" s="118">
        <v>7080</v>
      </c>
      <c r="AB62" s="119">
        <v>148680</v>
      </c>
    </row>
    <row r="63" spans="1:28" ht="15.75" x14ac:dyDescent="0.25">
      <c r="A63" s="114">
        <v>62</v>
      </c>
      <c r="B63" s="101" t="s">
        <v>283</v>
      </c>
      <c r="C63" s="115">
        <v>42936</v>
      </c>
      <c r="D63" t="s">
        <v>330</v>
      </c>
      <c r="E63" t="s">
        <v>105</v>
      </c>
      <c r="F63" t="s">
        <v>380</v>
      </c>
      <c r="G63" s="115">
        <v>42936</v>
      </c>
      <c r="H63" t="s">
        <v>80</v>
      </c>
      <c r="I63" t="s">
        <v>203</v>
      </c>
      <c r="J63" t="s">
        <v>203</v>
      </c>
      <c r="K63" s="114">
        <v>1</v>
      </c>
      <c r="L63" t="s">
        <v>143</v>
      </c>
      <c r="M63">
        <v>123457</v>
      </c>
      <c r="N63">
        <v>507</v>
      </c>
      <c r="O63">
        <v>250</v>
      </c>
      <c r="P63" t="s">
        <v>167</v>
      </c>
      <c r="Q63" s="116">
        <v>0</v>
      </c>
      <c r="R63">
        <v>126750</v>
      </c>
      <c r="T63">
        <v>126750</v>
      </c>
      <c r="U63" s="116">
        <v>0.05</v>
      </c>
      <c r="V63" s="117">
        <v>2.5000000000000001E-2</v>
      </c>
      <c r="W63" s="117">
        <v>2.5000000000000001E-2</v>
      </c>
      <c r="X63" s="121">
        <v>6338</v>
      </c>
      <c r="Y63" s="121">
        <v>0</v>
      </c>
      <c r="Z63" s="121">
        <v>0</v>
      </c>
      <c r="AA63" s="118">
        <v>6338</v>
      </c>
      <c r="AB63" s="119">
        <v>133088</v>
      </c>
    </row>
    <row r="64" spans="1:28" ht="15.75" x14ac:dyDescent="0.25">
      <c r="A64" s="114">
        <v>63</v>
      </c>
      <c r="B64" s="101" t="s">
        <v>284</v>
      </c>
      <c r="C64" s="115">
        <v>42936</v>
      </c>
      <c r="D64" t="s">
        <v>330</v>
      </c>
      <c r="E64" t="s">
        <v>105</v>
      </c>
      <c r="F64" t="s">
        <v>409</v>
      </c>
      <c r="G64" s="115">
        <v>42936</v>
      </c>
      <c r="H64" t="s">
        <v>74</v>
      </c>
      <c r="I64" t="s">
        <v>207</v>
      </c>
      <c r="J64" t="s">
        <v>207</v>
      </c>
      <c r="K64" s="114">
        <v>1</v>
      </c>
      <c r="L64" t="s">
        <v>139</v>
      </c>
      <c r="M64">
        <v>123458</v>
      </c>
      <c r="N64">
        <v>306</v>
      </c>
      <c r="O64">
        <v>850</v>
      </c>
      <c r="P64" t="s">
        <v>167</v>
      </c>
      <c r="Q64" s="116">
        <v>0</v>
      </c>
      <c r="R64">
        <v>260100</v>
      </c>
      <c r="T64">
        <v>260100</v>
      </c>
      <c r="U64" s="116">
        <v>0.05</v>
      </c>
      <c r="V64" s="117">
        <v>2.5000000000000001E-2</v>
      </c>
      <c r="W64" s="117">
        <v>2.5000000000000001E-2</v>
      </c>
      <c r="X64" s="121">
        <v>0</v>
      </c>
      <c r="Y64" s="121">
        <v>6503</v>
      </c>
      <c r="Z64" s="121">
        <v>6503</v>
      </c>
      <c r="AA64" s="118">
        <v>13006</v>
      </c>
      <c r="AB64" s="119">
        <v>273106</v>
      </c>
    </row>
    <row r="65" spans="1:28" ht="15.75" x14ac:dyDescent="0.25">
      <c r="A65" s="114">
        <v>64</v>
      </c>
      <c r="B65" s="101" t="s">
        <v>285</v>
      </c>
      <c r="C65" s="115">
        <v>42936</v>
      </c>
      <c r="D65" t="s">
        <v>330</v>
      </c>
      <c r="E65" t="s">
        <v>105</v>
      </c>
      <c r="F65" t="s">
        <v>384</v>
      </c>
      <c r="G65" s="115">
        <v>42936</v>
      </c>
      <c r="H65" t="s">
        <v>74</v>
      </c>
      <c r="I65" t="s">
        <v>199</v>
      </c>
      <c r="J65" t="s">
        <v>199</v>
      </c>
      <c r="K65" s="114">
        <v>1</v>
      </c>
      <c r="L65" t="s">
        <v>145</v>
      </c>
      <c r="M65">
        <v>123459</v>
      </c>
      <c r="N65">
        <v>508</v>
      </c>
      <c r="O65">
        <v>600</v>
      </c>
      <c r="P65" t="s">
        <v>167</v>
      </c>
      <c r="Q65" s="116">
        <v>0</v>
      </c>
      <c r="R65">
        <v>304800</v>
      </c>
      <c r="T65">
        <v>304800</v>
      </c>
      <c r="U65" s="116">
        <v>0.05</v>
      </c>
      <c r="V65" s="117">
        <v>2.5000000000000001E-2</v>
      </c>
      <c r="W65" s="117">
        <v>2.5000000000000001E-2</v>
      </c>
      <c r="X65" s="121">
        <v>0</v>
      </c>
      <c r="Y65" s="121">
        <v>7620</v>
      </c>
      <c r="Z65" s="121">
        <v>7620</v>
      </c>
      <c r="AA65" s="118">
        <v>15240</v>
      </c>
      <c r="AB65" s="119">
        <v>320040</v>
      </c>
    </row>
    <row r="66" spans="1:28" ht="15.75" x14ac:dyDescent="0.25">
      <c r="A66" s="114">
        <v>65</v>
      </c>
      <c r="B66" s="101" t="s">
        <v>317</v>
      </c>
      <c r="C66" s="115">
        <v>42936</v>
      </c>
      <c r="D66" t="s">
        <v>330</v>
      </c>
      <c r="E66" t="s">
        <v>105</v>
      </c>
      <c r="F66" t="s">
        <v>403</v>
      </c>
      <c r="G66" s="115">
        <v>42936</v>
      </c>
      <c r="H66" t="s">
        <v>430</v>
      </c>
      <c r="I66" t="s">
        <v>213</v>
      </c>
      <c r="J66" t="s">
        <v>213</v>
      </c>
      <c r="K66" s="114">
        <v>1</v>
      </c>
      <c r="L66" t="s">
        <v>140</v>
      </c>
      <c r="M66">
        <v>123456</v>
      </c>
      <c r="N66">
        <v>842</v>
      </c>
      <c r="O66">
        <v>500</v>
      </c>
      <c r="P66" t="s">
        <v>167</v>
      </c>
      <c r="Q66" s="116">
        <v>0</v>
      </c>
      <c r="R66">
        <v>421000</v>
      </c>
      <c r="T66">
        <v>421000</v>
      </c>
      <c r="U66" s="116">
        <v>0.05</v>
      </c>
      <c r="V66" s="117">
        <v>2.5000000000000001E-2</v>
      </c>
      <c r="W66" s="117">
        <v>2.5000000000000001E-2</v>
      </c>
      <c r="X66" s="121">
        <v>21050</v>
      </c>
      <c r="Y66" s="121">
        <v>0</v>
      </c>
      <c r="Z66" s="121">
        <v>0</v>
      </c>
      <c r="AA66" s="118">
        <v>21050</v>
      </c>
      <c r="AB66" s="119">
        <v>442050</v>
      </c>
    </row>
    <row r="67" spans="1:28" ht="15.75" x14ac:dyDescent="0.25">
      <c r="A67" s="114">
        <v>66</v>
      </c>
      <c r="B67" s="101" t="s">
        <v>286</v>
      </c>
      <c r="C67" s="115">
        <v>42937</v>
      </c>
      <c r="D67" t="s">
        <v>330</v>
      </c>
      <c r="E67" t="s">
        <v>105</v>
      </c>
      <c r="F67" t="s">
        <v>411</v>
      </c>
      <c r="G67" s="115">
        <v>42937</v>
      </c>
      <c r="H67" t="s">
        <v>58</v>
      </c>
      <c r="I67" t="s">
        <v>208</v>
      </c>
      <c r="J67" t="s">
        <v>208</v>
      </c>
      <c r="K67" s="114">
        <v>1</v>
      </c>
      <c r="L67" t="s">
        <v>135</v>
      </c>
      <c r="M67">
        <v>123460</v>
      </c>
      <c r="N67">
        <v>562</v>
      </c>
      <c r="O67">
        <v>150</v>
      </c>
      <c r="P67" t="s">
        <v>167</v>
      </c>
      <c r="Q67" s="116">
        <v>0</v>
      </c>
      <c r="R67">
        <v>84300</v>
      </c>
      <c r="T67">
        <v>84300</v>
      </c>
      <c r="U67" s="116">
        <v>0.05</v>
      </c>
      <c r="V67" s="117">
        <v>2.5000000000000001E-2</v>
      </c>
      <c r="W67" s="117">
        <v>2.5000000000000001E-2</v>
      </c>
      <c r="X67" s="121">
        <v>4215</v>
      </c>
      <c r="Y67" s="121">
        <v>0</v>
      </c>
      <c r="Z67" s="121">
        <v>0</v>
      </c>
      <c r="AA67" s="118">
        <v>4215</v>
      </c>
      <c r="AB67" s="119">
        <v>88515</v>
      </c>
    </row>
    <row r="68" spans="1:28" ht="15.75" x14ac:dyDescent="0.25">
      <c r="A68" s="114">
        <v>67</v>
      </c>
      <c r="B68" s="101" t="s">
        <v>287</v>
      </c>
      <c r="C68" s="115">
        <v>42937</v>
      </c>
      <c r="D68" t="s">
        <v>330</v>
      </c>
      <c r="E68" t="s">
        <v>105</v>
      </c>
      <c r="F68" t="s">
        <v>399</v>
      </c>
      <c r="G68" s="115">
        <v>42937</v>
      </c>
      <c r="H68" t="s">
        <v>80</v>
      </c>
      <c r="I68" t="s">
        <v>203</v>
      </c>
      <c r="J68" t="s">
        <v>203</v>
      </c>
      <c r="K68" s="114">
        <v>1</v>
      </c>
      <c r="L68" t="s">
        <v>126</v>
      </c>
      <c r="M68">
        <v>123460</v>
      </c>
      <c r="N68">
        <v>917</v>
      </c>
      <c r="O68">
        <v>400</v>
      </c>
      <c r="P68" t="s">
        <v>167</v>
      </c>
      <c r="Q68" s="116">
        <v>0</v>
      </c>
      <c r="R68">
        <v>366800</v>
      </c>
      <c r="T68">
        <v>366800</v>
      </c>
      <c r="U68" s="116">
        <v>0.05</v>
      </c>
      <c r="V68" s="117">
        <v>2.5000000000000001E-2</v>
      </c>
      <c r="W68" s="117">
        <v>2.5000000000000001E-2</v>
      </c>
      <c r="X68" s="121">
        <v>18340</v>
      </c>
      <c r="Y68" s="121">
        <v>0</v>
      </c>
      <c r="Z68" s="121">
        <v>0</v>
      </c>
      <c r="AA68" s="118">
        <v>18340</v>
      </c>
      <c r="AB68" s="119">
        <v>385140</v>
      </c>
    </row>
    <row r="69" spans="1:28" ht="15.75" x14ac:dyDescent="0.25">
      <c r="A69" s="114">
        <v>68</v>
      </c>
      <c r="B69" s="101" t="s">
        <v>288</v>
      </c>
      <c r="C69" s="115">
        <v>42937</v>
      </c>
      <c r="D69" t="s">
        <v>330</v>
      </c>
      <c r="E69" t="s">
        <v>105</v>
      </c>
      <c r="F69" t="s">
        <v>388</v>
      </c>
      <c r="G69" s="115">
        <v>42937</v>
      </c>
      <c r="H69" t="s">
        <v>74</v>
      </c>
      <c r="I69" t="s">
        <v>199</v>
      </c>
      <c r="J69" t="s">
        <v>199</v>
      </c>
      <c r="K69" s="114">
        <v>1</v>
      </c>
      <c r="L69" t="s">
        <v>135</v>
      </c>
      <c r="M69">
        <v>123460</v>
      </c>
      <c r="N69">
        <v>969</v>
      </c>
      <c r="O69">
        <v>550</v>
      </c>
      <c r="P69" t="s">
        <v>167</v>
      </c>
      <c r="Q69" s="116">
        <v>0</v>
      </c>
      <c r="R69">
        <v>532950</v>
      </c>
      <c r="T69">
        <v>532950</v>
      </c>
      <c r="U69" s="116">
        <v>0.05</v>
      </c>
      <c r="V69" s="117">
        <v>2.5000000000000001E-2</v>
      </c>
      <c r="W69" s="117">
        <v>2.5000000000000001E-2</v>
      </c>
      <c r="X69" s="121">
        <v>0</v>
      </c>
      <c r="Y69" s="121">
        <v>13324</v>
      </c>
      <c r="Z69" s="121">
        <v>13324</v>
      </c>
      <c r="AA69" s="118">
        <v>26648</v>
      </c>
      <c r="AB69" s="119">
        <v>559598</v>
      </c>
    </row>
    <row r="70" spans="1:28" ht="15.75" x14ac:dyDescent="0.25">
      <c r="A70" s="114">
        <v>69</v>
      </c>
      <c r="B70" s="101" t="s">
        <v>289</v>
      </c>
      <c r="C70" s="115">
        <v>42937</v>
      </c>
      <c r="D70" t="s">
        <v>330</v>
      </c>
      <c r="E70" t="s">
        <v>105</v>
      </c>
      <c r="F70" t="s">
        <v>412</v>
      </c>
      <c r="G70" s="115">
        <v>42937</v>
      </c>
      <c r="H70" t="s">
        <v>78</v>
      </c>
      <c r="I70" t="s">
        <v>210</v>
      </c>
      <c r="J70" t="s">
        <v>210</v>
      </c>
      <c r="K70" s="114">
        <v>1</v>
      </c>
      <c r="L70" t="s">
        <v>154</v>
      </c>
      <c r="M70">
        <v>123460</v>
      </c>
      <c r="N70">
        <v>198</v>
      </c>
      <c r="O70">
        <v>750</v>
      </c>
      <c r="P70" t="s">
        <v>167</v>
      </c>
      <c r="Q70" s="116">
        <v>0</v>
      </c>
      <c r="R70">
        <v>148500</v>
      </c>
      <c r="T70">
        <v>148500</v>
      </c>
      <c r="U70" s="116">
        <v>0.05</v>
      </c>
      <c r="V70" s="117">
        <v>2.5000000000000001E-2</v>
      </c>
      <c r="W70" s="117">
        <v>2.5000000000000001E-2</v>
      </c>
      <c r="X70" s="121">
        <v>7425</v>
      </c>
      <c r="Y70" s="121">
        <v>0</v>
      </c>
      <c r="Z70" s="121">
        <v>0</v>
      </c>
      <c r="AA70" s="118">
        <v>7425</v>
      </c>
      <c r="AB70" s="119">
        <v>155925</v>
      </c>
    </row>
    <row r="71" spans="1:28" ht="15.75" x14ac:dyDescent="0.25">
      <c r="A71" s="114">
        <v>70</v>
      </c>
      <c r="B71" s="101" t="s">
        <v>318</v>
      </c>
      <c r="C71" s="115">
        <v>42937</v>
      </c>
      <c r="D71" t="s">
        <v>330</v>
      </c>
      <c r="E71" t="s">
        <v>105</v>
      </c>
      <c r="F71" t="s">
        <v>374</v>
      </c>
      <c r="G71" s="115">
        <v>42937</v>
      </c>
      <c r="H71" t="s">
        <v>430</v>
      </c>
      <c r="I71" t="s">
        <v>214</v>
      </c>
      <c r="J71" t="s">
        <v>214</v>
      </c>
      <c r="K71" s="114">
        <v>1</v>
      </c>
      <c r="L71" t="s">
        <v>134</v>
      </c>
      <c r="M71">
        <v>123459</v>
      </c>
      <c r="N71">
        <v>880</v>
      </c>
      <c r="O71">
        <v>700</v>
      </c>
      <c r="P71" t="s">
        <v>167</v>
      </c>
      <c r="Q71" s="116">
        <v>0</v>
      </c>
      <c r="R71">
        <v>616000</v>
      </c>
      <c r="T71">
        <v>616000</v>
      </c>
      <c r="U71" s="116">
        <v>0.05</v>
      </c>
      <c r="V71" s="117">
        <v>2.5000000000000001E-2</v>
      </c>
      <c r="W71" s="117">
        <v>2.5000000000000001E-2</v>
      </c>
      <c r="X71" s="121">
        <v>30800</v>
      </c>
      <c r="Y71" s="121">
        <v>0</v>
      </c>
      <c r="Z71" s="121">
        <v>0</v>
      </c>
      <c r="AA71" s="118">
        <v>30800</v>
      </c>
      <c r="AB71" s="119">
        <v>646800</v>
      </c>
    </row>
    <row r="72" spans="1:28" ht="15.75" x14ac:dyDescent="0.25">
      <c r="A72" s="114">
        <v>71</v>
      </c>
      <c r="B72" s="101" t="s">
        <v>319</v>
      </c>
      <c r="C72" s="115">
        <v>42937</v>
      </c>
      <c r="D72" t="s">
        <v>330</v>
      </c>
      <c r="E72" t="s">
        <v>105</v>
      </c>
      <c r="F72" t="s">
        <v>401</v>
      </c>
      <c r="G72" s="115">
        <v>42937</v>
      </c>
      <c r="H72" t="s">
        <v>430</v>
      </c>
      <c r="I72" t="s">
        <v>220</v>
      </c>
      <c r="J72" t="s">
        <v>220</v>
      </c>
      <c r="K72" s="114">
        <v>1</v>
      </c>
      <c r="L72" t="s">
        <v>130</v>
      </c>
      <c r="M72">
        <v>123459</v>
      </c>
      <c r="N72">
        <v>293</v>
      </c>
      <c r="O72">
        <v>250</v>
      </c>
      <c r="P72" t="s">
        <v>167</v>
      </c>
      <c r="Q72" s="116">
        <v>0</v>
      </c>
      <c r="R72">
        <v>73250</v>
      </c>
      <c r="T72">
        <v>73250</v>
      </c>
      <c r="U72" s="116">
        <v>0.05</v>
      </c>
      <c r="V72" s="117">
        <v>2.5000000000000001E-2</v>
      </c>
      <c r="W72" s="117">
        <v>2.5000000000000001E-2</v>
      </c>
      <c r="X72" s="121">
        <v>3663</v>
      </c>
      <c r="Y72" s="121">
        <v>0</v>
      </c>
      <c r="Z72" s="121">
        <v>0</v>
      </c>
      <c r="AA72" s="118">
        <v>3663</v>
      </c>
      <c r="AB72" s="119">
        <v>76913</v>
      </c>
    </row>
    <row r="73" spans="1:28" ht="15.75" x14ac:dyDescent="0.25">
      <c r="A73" s="114">
        <v>72</v>
      </c>
      <c r="B73" s="101" t="s">
        <v>290</v>
      </c>
      <c r="C73" s="115">
        <v>42938</v>
      </c>
      <c r="D73" t="s">
        <v>330</v>
      </c>
      <c r="E73" t="s">
        <v>105</v>
      </c>
      <c r="F73" t="s">
        <v>385</v>
      </c>
      <c r="G73" s="115">
        <v>42938</v>
      </c>
      <c r="H73" t="s">
        <v>74</v>
      </c>
      <c r="I73" t="s">
        <v>199</v>
      </c>
      <c r="J73" t="s">
        <v>199</v>
      </c>
      <c r="K73" s="114">
        <v>1</v>
      </c>
      <c r="L73" t="s">
        <v>152</v>
      </c>
      <c r="M73">
        <v>123456</v>
      </c>
      <c r="N73">
        <v>716</v>
      </c>
      <c r="O73">
        <v>250</v>
      </c>
      <c r="P73" t="s">
        <v>167</v>
      </c>
      <c r="Q73" s="116">
        <v>0</v>
      </c>
      <c r="R73">
        <v>179000</v>
      </c>
      <c r="T73">
        <v>179000</v>
      </c>
      <c r="U73" s="116">
        <v>0.05</v>
      </c>
      <c r="V73" s="117">
        <v>2.5000000000000001E-2</v>
      </c>
      <c r="W73" s="117">
        <v>2.5000000000000001E-2</v>
      </c>
      <c r="X73" s="121">
        <v>0</v>
      </c>
      <c r="Y73" s="121">
        <v>4475</v>
      </c>
      <c r="Z73" s="121">
        <v>4475</v>
      </c>
      <c r="AA73" s="118">
        <v>8950</v>
      </c>
      <c r="AB73" s="119">
        <v>187950</v>
      </c>
    </row>
    <row r="74" spans="1:28" ht="15.75" x14ac:dyDescent="0.25">
      <c r="A74" s="114">
        <v>73</v>
      </c>
      <c r="B74" s="101" t="s">
        <v>291</v>
      </c>
      <c r="C74" s="115">
        <v>42938</v>
      </c>
      <c r="D74" t="s">
        <v>330</v>
      </c>
      <c r="E74" t="s">
        <v>105</v>
      </c>
      <c r="F74" t="s">
        <v>408</v>
      </c>
      <c r="G74" s="115">
        <v>42938</v>
      </c>
      <c r="H74" t="s">
        <v>78</v>
      </c>
      <c r="I74" t="s">
        <v>210</v>
      </c>
      <c r="J74" t="s">
        <v>210</v>
      </c>
      <c r="K74" s="114">
        <v>1</v>
      </c>
      <c r="L74" t="s">
        <v>149</v>
      </c>
      <c r="M74">
        <v>123460</v>
      </c>
      <c r="N74">
        <v>601</v>
      </c>
      <c r="O74">
        <v>250</v>
      </c>
      <c r="P74" t="s">
        <v>167</v>
      </c>
      <c r="Q74" s="116">
        <v>0</v>
      </c>
      <c r="R74">
        <v>150250</v>
      </c>
      <c r="T74">
        <v>150250</v>
      </c>
      <c r="U74" s="116">
        <v>0.05</v>
      </c>
      <c r="V74" s="117">
        <v>2.5000000000000001E-2</v>
      </c>
      <c r="W74" s="117">
        <v>2.5000000000000001E-2</v>
      </c>
      <c r="X74" s="121">
        <v>7513</v>
      </c>
      <c r="Y74" s="121">
        <v>0</v>
      </c>
      <c r="Z74" s="121">
        <v>0</v>
      </c>
      <c r="AA74" s="118">
        <v>7513</v>
      </c>
      <c r="AB74" s="119">
        <v>157763</v>
      </c>
    </row>
    <row r="75" spans="1:28" ht="15.75" x14ac:dyDescent="0.25">
      <c r="A75" s="114">
        <v>74</v>
      </c>
      <c r="B75" s="101" t="s">
        <v>292</v>
      </c>
      <c r="C75" s="115">
        <v>42938</v>
      </c>
      <c r="D75" t="s">
        <v>330</v>
      </c>
      <c r="E75" t="s">
        <v>105</v>
      </c>
      <c r="F75" t="s">
        <v>375</v>
      </c>
      <c r="G75" s="115">
        <v>42938</v>
      </c>
      <c r="H75" t="s">
        <v>78</v>
      </c>
      <c r="I75" t="s">
        <v>210</v>
      </c>
      <c r="J75" t="s">
        <v>210</v>
      </c>
      <c r="K75" s="114">
        <v>1</v>
      </c>
      <c r="L75" t="s">
        <v>147</v>
      </c>
      <c r="M75">
        <v>123456</v>
      </c>
      <c r="N75">
        <v>697</v>
      </c>
      <c r="O75">
        <v>500</v>
      </c>
      <c r="P75" t="s">
        <v>167</v>
      </c>
      <c r="Q75" s="116">
        <v>0</v>
      </c>
      <c r="R75">
        <v>348500</v>
      </c>
      <c r="T75">
        <v>348500</v>
      </c>
      <c r="U75" s="116">
        <v>0.05</v>
      </c>
      <c r="V75" s="117">
        <v>2.5000000000000001E-2</v>
      </c>
      <c r="W75" s="117">
        <v>2.5000000000000001E-2</v>
      </c>
      <c r="X75" s="121">
        <v>17425</v>
      </c>
      <c r="Y75" s="121">
        <v>0</v>
      </c>
      <c r="Z75" s="121">
        <v>0</v>
      </c>
      <c r="AA75" s="118">
        <v>17425</v>
      </c>
      <c r="AB75" s="119">
        <v>365925</v>
      </c>
    </row>
    <row r="76" spans="1:28" ht="15.75" x14ac:dyDescent="0.25">
      <c r="A76" s="114">
        <v>75</v>
      </c>
      <c r="B76" s="101" t="s">
        <v>293</v>
      </c>
      <c r="C76" s="115">
        <v>42939</v>
      </c>
      <c r="D76" t="s">
        <v>330</v>
      </c>
      <c r="E76" t="s">
        <v>105</v>
      </c>
      <c r="F76" t="s">
        <v>378</v>
      </c>
      <c r="G76" s="115">
        <v>42939</v>
      </c>
      <c r="H76" t="s">
        <v>74</v>
      </c>
      <c r="I76" t="s">
        <v>207</v>
      </c>
      <c r="J76" t="s">
        <v>207</v>
      </c>
      <c r="K76" s="114">
        <v>1</v>
      </c>
      <c r="L76" t="s">
        <v>129</v>
      </c>
      <c r="M76">
        <v>123460</v>
      </c>
      <c r="N76">
        <v>979</v>
      </c>
      <c r="O76">
        <v>350</v>
      </c>
      <c r="P76" t="s">
        <v>167</v>
      </c>
      <c r="Q76" s="116">
        <v>0</v>
      </c>
      <c r="R76">
        <v>342650</v>
      </c>
      <c r="T76">
        <v>342650</v>
      </c>
      <c r="U76" s="116">
        <v>0.05</v>
      </c>
      <c r="V76" s="117">
        <v>2.5000000000000001E-2</v>
      </c>
      <c r="W76" s="117">
        <v>2.5000000000000001E-2</v>
      </c>
      <c r="X76" s="121">
        <v>0</v>
      </c>
      <c r="Y76" s="121">
        <v>8566</v>
      </c>
      <c r="Z76" s="121">
        <v>8566</v>
      </c>
      <c r="AA76" s="118">
        <v>17132</v>
      </c>
      <c r="AB76" s="119">
        <v>359782</v>
      </c>
    </row>
    <row r="77" spans="1:28" ht="15.75" x14ac:dyDescent="0.25">
      <c r="A77" s="114">
        <v>76</v>
      </c>
      <c r="B77" s="101" t="s">
        <v>320</v>
      </c>
      <c r="C77" s="115">
        <v>42939</v>
      </c>
      <c r="D77" t="s">
        <v>330</v>
      </c>
      <c r="E77" t="s">
        <v>105</v>
      </c>
      <c r="F77" t="s">
        <v>383</v>
      </c>
      <c r="G77" s="115">
        <v>42939</v>
      </c>
      <c r="H77" t="s">
        <v>430</v>
      </c>
      <c r="I77" t="s">
        <v>215</v>
      </c>
      <c r="J77" t="s">
        <v>215</v>
      </c>
      <c r="K77" s="114">
        <v>1</v>
      </c>
      <c r="L77" t="s">
        <v>137</v>
      </c>
      <c r="M77">
        <v>123458</v>
      </c>
      <c r="N77">
        <v>453</v>
      </c>
      <c r="O77">
        <v>400</v>
      </c>
      <c r="P77" t="s">
        <v>167</v>
      </c>
      <c r="Q77" s="116">
        <v>0</v>
      </c>
      <c r="R77">
        <v>181200</v>
      </c>
      <c r="T77">
        <v>181200</v>
      </c>
      <c r="U77" s="116">
        <v>0.05</v>
      </c>
      <c r="V77" s="117">
        <v>2.5000000000000001E-2</v>
      </c>
      <c r="W77" s="117">
        <v>2.5000000000000001E-2</v>
      </c>
      <c r="X77" s="121">
        <v>9060</v>
      </c>
      <c r="Y77" s="121">
        <v>0</v>
      </c>
      <c r="Z77" s="121">
        <v>0</v>
      </c>
      <c r="AA77" s="118">
        <v>9060</v>
      </c>
      <c r="AB77" s="119">
        <v>190260</v>
      </c>
    </row>
    <row r="78" spans="1:28" ht="15.75" x14ac:dyDescent="0.25">
      <c r="A78" s="114">
        <v>77</v>
      </c>
      <c r="B78" s="101" t="s">
        <v>294</v>
      </c>
      <c r="C78" s="115">
        <v>42940</v>
      </c>
      <c r="D78" t="s">
        <v>330</v>
      </c>
      <c r="E78" t="s">
        <v>105</v>
      </c>
      <c r="F78" t="s">
        <v>382</v>
      </c>
      <c r="G78" s="115">
        <v>42940</v>
      </c>
      <c r="H78" t="s">
        <v>66</v>
      </c>
      <c r="I78" t="s">
        <v>211</v>
      </c>
      <c r="J78" t="s">
        <v>211</v>
      </c>
      <c r="K78" s="114">
        <v>1</v>
      </c>
      <c r="L78" t="s">
        <v>128</v>
      </c>
      <c r="M78">
        <v>123458</v>
      </c>
      <c r="N78">
        <v>771</v>
      </c>
      <c r="O78">
        <v>100</v>
      </c>
      <c r="P78" t="s">
        <v>167</v>
      </c>
      <c r="Q78" s="116">
        <v>0</v>
      </c>
      <c r="R78">
        <v>77100</v>
      </c>
      <c r="T78">
        <v>77100</v>
      </c>
      <c r="U78" s="116">
        <v>0.05</v>
      </c>
      <c r="V78" s="117">
        <v>2.5000000000000001E-2</v>
      </c>
      <c r="W78" s="117">
        <v>2.5000000000000001E-2</v>
      </c>
      <c r="X78" s="121">
        <v>3855</v>
      </c>
      <c r="Y78" s="121">
        <v>0</v>
      </c>
      <c r="Z78" s="121">
        <v>0</v>
      </c>
      <c r="AA78" s="118">
        <v>3855</v>
      </c>
      <c r="AB78" s="119">
        <v>80955</v>
      </c>
    </row>
    <row r="79" spans="1:28" ht="15.75" x14ac:dyDescent="0.25">
      <c r="A79" s="114">
        <v>78</v>
      </c>
      <c r="B79" s="101" t="s">
        <v>295</v>
      </c>
      <c r="C79" s="115">
        <v>42940</v>
      </c>
      <c r="D79" t="s">
        <v>330</v>
      </c>
      <c r="E79" t="s">
        <v>105</v>
      </c>
      <c r="F79" t="s">
        <v>413</v>
      </c>
      <c r="G79" s="115">
        <v>42940</v>
      </c>
      <c r="H79" t="s">
        <v>66</v>
      </c>
      <c r="I79" t="s">
        <v>211</v>
      </c>
      <c r="J79" t="s">
        <v>211</v>
      </c>
      <c r="K79" s="114">
        <v>1</v>
      </c>
      <c r="L79" t="s">
        <v>145</v>
      </c>
      <c r="M79">
        <v>123459</v>
      </c>
      <c r="N79">
        <v>327</v>
      </c>
      <c r="O79">
        <v>800</v>
      </c>
      <c r="P79" t="s">
        <v>167</v>
      </c>
      <c r="Q79" s="116">
        <v>0</v>
      </c>
      <c r="R79">
        <v>261600</v>
      </c>
      <c r="T79">
        <v>261600</v>
      </c>
      <c r="U79" s="116">
        <v>0.05</v>
      </c>
      <c r="V79" s="117">
        <v>2.5000000000000001E-2</v>
      </c>
      <c r="W79" s="117">
        <v>2.5000000000000001E-2</v>
      </c>
      <c r="X79" s="121">
        <v>13080</v>
      </c>
      <c r="Y79" s="121">
        <v>0</v>
      </c>
      <c r="Z79" s="121">
        <v>0</v>
      </c>
      <c r="AA79" s="118">
        <v>13080</v>
      </c>
      <c r="AB79" s="119">
        <v>274680</v>
      </c>
    </row>
    <row r="80" spans="1:28" ht="15.75" x14ac:dyDescent="0.25">
      <c r="A80" s="114">
        <v>79</v>
      </c>
      <c r="B80" s="101" t="s">
        <v>296</v>
      </c>
      <c r="C80" s="115">
        <v>42940</v>
      </c>
      <c r="D80" t="s">
        <v>330</v>
      </c>
      <c r="E80" t="s">
        <v>105</v>
      </c>
      <c r="F80" t="s">
        <v>402</v>
      </c>
      <c r="G80" s="115">
        <v>42940</v>
      </c>
      <c r="H80" t="s">
        <v>74</v>
      </c>
      <c r="I80" t="s">
        <v>199</v>
      </c>
      <c r="J80" t="s">
        <v>199</v>
      </c>
      <c r="K80" s="114">
        <v>1</v>
      </c>
      <c r="L80" t="s">
        <v>139</v>
      </c>
      <c r="M80">
        <v>123458</v>
      </c>
      <c r="N80">
        <v>771</v>
      </c>
      <c r="O80">
        <v>900</v>
      </c>
      <c r="P80" t="s">
        <v>167</v>
      </c>
      <c r="Q80" s="116">
        <v>0</v>
      </c>
      <c r="R80">
        <v>693900</v>
      </c>
      <c r="T80">
        <v>693900</v>
      </c>
      <c r="U80" s="116">
        <v>0.05</v>
      </c>
      <c r="V80" s="117">
        <v>2.5000000000000001E-2</v>
      </c>
      <c r="W80" s="117">
        <v>2.5000000000000001E-2</v>
      </c>
      <c r="X80" s="121">
        <v>0</v>
      </c>
      <c r="Y80" s="121">
        <v>17348</v>
      </c>
      <c r="Z80" s="121">
        <v>17348</v>
      </c>
      <c r="AA80" s="118">
        <v>34696</v>
      </c>
      <c r="AB80" s="119">
        <v>728596</v>
      </c>
    </row>
    <row r="81" spans="1:28" ht="15.75" x14ac:dyDescent="0.25">
      <c r="A81" s="114">
        <v>80</v>
      </c>
      <c r="B81" s="101" t="s">
        <v>321</v>
      </c>
      <c r="C81" s="115">
        <v>42940</v>
      </c>
      <c r="D81" t="s">
        <v>330</v>
      </c>
      <c r="E81" t="s">
        <v>105</v>
      </c>
      <c r="F81" t="s">
        <v>376</v>
      </c>
      <c r="G81" s="115">
        <v>42940</v>
      </c>
      <c r="H81" t="s">
        <v>430</v>
      </c>
      <c r="I81" t="s">
        <v>214</v>
      </c>
      <c r="J81" t="s">
        <v>214</v>
      </c>
      <c r="K81" s="114">
        <v>1</v>
      </c>
      <c r="L81" t="s">
        <v>118</v>
      </c>
      <c r="M81">
        <v>123458</v>
      </c>
      <c r="N81">
        <v>574</v>
      </c>
      <c r="O81">
        <v>600</v>
      </c>
      <c r="P81" t="s">
        <v>167</v>
      </c>
      <c r="Q81" s="116">
        <v>0</v>
      </c>
      <c r="R81">
        <v>344400</v>
      </c>
      <c r="T81">
        <v>344400</v>
      </c>
      <c r="U81" s="116">
        <v>0.05</v>
      </c>
      <c r="V81" s="117">
        <v>2.5000000000000001E-2</v>
      </c>
      <c r="W81" s="117">
        <v>2.5000000000000001E-2</v>
      </c>
      <c r="X81" s="121">
        <v>17220</v>
      </c>
      <c r="Y81" s="121">
        <v>0</v>
      </c>
      <c r="Z81" s="121">
        <v>0</v>
      </c>
      <c r="AA81" s="118">
        <v>17220</v>
      </c>
      <c r="AB81" s="119">
        <v>361620</v>
      </c>
    </row>
    <row r="82" spans="1:28" ht="15.75" x14ac:dyDescent="0.25">
      <c r="A82" s="114">
        <v>81</v>
      </c>
      <c r="B82" s="101" t="s">
        <v>322</v>
      </c>
      <c r="C82" s="115">
        <v>42940</v>
      </c>
      <c r="D82" t="s">
        <v>330</v>
      </c>
      <c r="E82" t="s">
        <v>105</v>
      </c>
      <c r="F82" t="s">
        <v>390</v>
      </c>
      <c r="G82" s="115">
        <v>42940</v>
      </c>
      <c r="H82" t="s">
        <v>430</v>
      </c>
      <c r="I82" t="s">
        <v>216</v>
      </c>
      <c r="J82" t="s">
        <v>216</v>
      </c>
      <c r="K82" s="114">
        <v>1</v>
      </c>
      <c r="L82" t="s">
        <v>150</v>
      </c>
      <c r="M82">
        <v>123457</v>
      </c>
      <c r="N82">
        <v>818</v>
      </c>
      <c r="O82">
        <v>750</v>
      </c>
      <c r="P82" t="s">
        <v>167</v>
      </c>
      <c r="Q82" s="116">
        <v>0</v>
      </c>
      <c r="R82">
        <v>613500</v>
      </c>
      <c r="T82">
        <v>613500</v>
      </c>
      <c r="U82" s="116">
        <v>0.05</v>
      </c>
      <c r="V82" s="117">
        <v>2.5000000000000001E-2</v>
      </c>
      <c r="W82" s="117">
        <v>2.5000000000000001E-2</v>
      </c>
      <c r="X82" s="121">
        <v>30675</v>
      </c>
      <c r="Y82" s="121">
        <v>0</v>
      </c>
      <c r="Z82" s="121">
        <v>0</v>
      </c>
      <c r="AA82" s="118">
        <v>30675</v>
      </c>
      <c r="AB82" s="119">
        <v>644175</v>
      </c>
    </row>
    <row r="83" spans="1:28" ht="15.75" x14ac:dyDescent="0.25">
      <c r="A83" s="114">
        <v>82</v>
      </c>
      <c r="B83" s="101" t="s">
        <v>323</v>
      </c>
      <c r="C83" s="115">
        <v>42940</v>
      </c>
      <c r="D83" t="s">
        <v>330</v>
      </c>
      <c r="E83" t="s">
        <v>105</v>
      </c>
      <c r="F83" t="s">
        <v>398</v>
      </c>
      <c r="G83" s="115">
        <v>42940</v>
      </c>
      <c r="H83" t="s">
        <v>430</v>
      </c>
      <c r="I83" t="s">
        <v>215</v>
      </c>
      <c r="J83" t="s">
        <v>215</v>
      </c>
      <c r="K83" s="114">
        <v>1</v>
      </c>
      <c r="L83" t="s">
        <v>127</v>
      </c>
      <c r="M83">
        <v>123459</v>
      </c>
      <c r="N83">
        <v>159</v>
      </c>
      <c r="O83">
        <v>450</v>
      </c>
      <c r="P83" t="s">
        <v>167</v>
      </c>
      <c r="Q83" s="116">
        <v>0</v>
      </c>
      <c r="R83">
        <v>71550</v>
      </c>
      <c r="T83">
        <v>71550</v>
      </c>
      <c r="U83" s="116">
        <v>0.05</v>
      </c>
      <c r="V83" s="117">
        <v>2.5000000000000001E-2</v>
      </c>
      <c r="W83" s="117">
        <v>2.5000000000000001E-2</v>
      </c>
      <c r="X83" s="121">
        <v>3578</v>
      </c>
      <c r="Y83" s="121">
        <v>0</v>
      </c>
      <c r="Z83" s="121">
        <v>0</v>
      </c>
      <c r="AA83" s="118">
        <v>3578</v>
      </c>
      <c r="AB83" s="119">
        <v>75128</v>
      </c>
    </row>
    <row r="84" spans="1:28" ht="15.75" x14ac:dyDescent="0.25">
      <c r="A84" s="114">
        <v>83</v>
      </c>
      <c r="B84" s="101" t="s">
        <v>324</v>
      </c>
      <c r="C84" s="115">
        <v>42940</v>
      </c>
      <c r="D84" t="s">
        <v>330</v>
      </c>
      <c r="E84" t="s">
        <v>105</v>
      </c>
      <c r="F84" t="s">
        <v>397</v>
      </c>
      <c r="G84" s="115">
        <v>42940</v>
      </c>
      <c r="H84" t="s">
        <v>430</v>
      </c>
      <c r="I84" t="s">
        <v>223</v>
      </c>
      <c r="J84" t="s">
        <v>223</v>
      </c>
      <c r="K84" s="114">
        <v>1</v>
      </c>
      <c r="L84" t="s">
        <v>146</v>
      </c>
      <c r="M84">
        <v>123456</v>
      </c>
      <c r="N84">
        <v>932</v>
      </c>
      <c r="O84">
        <v>500</v>
      </c>
      <c r="P84" t="s">
        <v>167</v>
      </c>
      <c r="Q84" s="116">
        <v>0</v>
      </c>
      <c r="R84">
        <v>466000</v>
      </c>
      <c r="T84">
        <v>466000</v>
      </c>
      <c r="U84" s="116">
        <v>0.05</v>
      </c>
      <c r="V84" s="117">
        <v>2.5000000000000001E-2</v>
      </c>
      <c r="W84" s="117">
        <v>2.5000000000000001E-2</v>
      </c>
      <c r="X84" s="121">
        <v>23300</v>
      </c>
      <c r="Y84" s="121">
        <v>0</v>
      </c>
      <c r="Z84" s="121">
        <v>0</v>
      </c>
      <c r="AA84" s="118">
        <v>23300</v>
      </c>
      <c r="AB84" s="119">
        <v>489300</v>
      </c>
    </row>
    <row r="85" spans="1:28" ht="15.75" x14ac:dyDescent="0.25">
      <c r="A85" s="114">
        <v>84</v>
      </c>
      <c r="B85" s="101" t="s">
        <v>325</v>
      </c>
      <c r="C85" s="115">
        <v>42940</v>
      </c>
      <c r="D85" t="s">
        <v>330</v>
      </c>
      <c r="E85" t="s">
        <v>105</v>
      </c>
      <c r="F85" t="s">
        <v>414</v>
      </c>
      <c r="G85" s="115">
        <v>42940</v>
      </c>
      <c r="H85" t="s">
        <v>430</v>
      </c>
      <c r="I85" t="s">
        <v>217</v>
      </c>
      <c r="J85" t="s">
        <v>217</v>
      </c>
      <c r="K85" s="114">
        <v>1</v>
      </c>
      <c r="L85" t="s">
        <v>123</v>
      </c>
      <c r="M85">
        <v>123460</v>
      </c>
      <c r="N85">
        <v>514</v>
      </c>
      <c r="O85">
        <v>650</v>
      </c>
      <c r="P85" t="s">
        <v>167</v>
      </c>
      <c r="Q85" s="116">
        <v>0</v>
      </c>
      <c r="R85">
        <v>334100</v>
      </c>
      <c r="T85">
        <v>334100</v>
      </c>
      <c r="U85" s="116">
        <v>0.05</v>
      </c>
      <c r="V85" s="117">
        <v>2.5000000000000001E-2</v>
      </c>
      <c r="W85" s="117">
        <v>2.5000000000000001E-2</v>
      </c>
      <c r="X85" s="121">
        <v>16705</v>
      </c>
      <c r="Y85" s="121">
        <v>0</v>
      </c>
      <c r="Z85" s="121">
        <v>0</v>
      </c>
      <c r="AA85" s="118">
        <v>16705</v>
      </c>
      <c r="AB85" s="119">
        <v>350805</v>
      </c>
    </row>
    <row r="86" spans="1:28" ht="15.75" x14ac:dyDescent="0.25">
      <c r="A86" s="114">
        <v>85</v>
      </c>
      <c r="B86" s="101" t="s">
        <v>297</v>
      </c>
      <c r="C86" s="115">
        <v>42941</v>
      </c>
      <c r="D86" t="s">
        <v>330</v>
      </c>
      <c r="E86" t="s">
        <v>105</v>
      </c>
      <c r="F86" t="s">
        <v>392</v>
      </c>
      <c r="G86" s="115">
        <v>42941</v>
      </c>
      <c r="H86" t="s">
        <v>74</v>
      </c>
      <c r="I86" t="s">
        <v>207</v>
      </c>
      <c r="J86" t="s">
        <v>207</v>
      </c>
      <c r="K86" s="114">
        <v>1</v>
      </c>
      <c r="L86" t="s">
        <v>127</v>
      </c>
      <c r="M86">
        <v>123459</v>
      </c>
      <c r="N86">
        <v>206</v>
      </c>
      <c r="O86">
        <v>950</v>
      </c>
      <c r="P86" t="s">
        <v>167</v>
      </c>
      <c r="Q86" s="116">
        <v>0</v>
      </c>
      <c r="R86">
        <v>195700</v>
      </c>
      <c r="T86">
        <v>195700</v>
      </c>
      <c r="U86" s="116">
        <v>0.05</v>
      </c>
      <c r="V86" s="117">
        <v>2.5000000000000001E-2</v>
      </c>
      <c r="W86" s="117">
        <v>2.5000000000000001E-2</v>
      </c>
      <c r="X86" s="121">
        <v>0</v>
      </c>
      <c r="Y86" s="121">
        <v>4893</v>
      </c>
      <c r="Z86" s="121">
        <v>4893</v>
      </c>
      <c r="AA86" s="118">
        <v>9786</v>
      </c>
      <c r="AB86" s="119">
        <v>205486</v>
      </c>
    </row>
    <row r="87" spans="1:28" ht="15.75" x14ac:dyDescent="0.25">
      <c r="A87" s="114">
        <v>86</v>
      </c>
      <c r="B87" s="101" t="s">
        <v>298</v>
      </c>
      <c r="C87" s="115">
        <v>42942</v>
      </c>
      <c r="D87" t="s">
        <v>330</v>
      </c>
      <c r="E87" t="s">
        <v>105</v>
      </c>
      <c r="F87" t="s">
        <v>428</v>
      </c>
      <c r="G87" s="115">
        <v>42942</v>
      </c>
      <c r="H87" t="s">
        <v>66</v>
      </c>
      <c r="I87" t="s">
        <v>211</v>
      </c>
      <c r="J87" t="s">
        <v>211</v>
      </c>
      <c r="K87" s="114">
        <v>1</v>
      </c>
      <c r="L87" t="s">
        <v>155</v>
      </c>
      <c r="M87">
        <v>123459</v>
      </c>
      <c r="N87">
        <v>830</v>
      </c>
      <c r="O87">
        <v>350</v>
      </c>
      <c r="P87" t="s">
        <v>167</v>
      </c>
      <c r="Q87" s="116">
        <v>0</v>
      </c>
      <c r="R87">
        <v>290500</v>
      </c>
      <c r="T87">
        <v>290500</v>
      </c>
      <c r="U87" s="116">
        <v>0.05</v>
      </c>
      <c r="V87" s="117">
        <v>2.5000000000000001E-2</v>
      </c>
      <c r="W87" s="117">
        <v>2.5000000000000001E-2</v>
      </c>
      <c r="X87" s="121">
        <v>14525</v>
      </c>
      <c r="Y87" s="121">
        <v>0</v>
      </c>
      <c r="Z87" s="121">
        <v>0</v>
      </c>
      <c r="AA87" s="118">
        <v>14525</v>
      </c>
      <c r="AB87" s="119">
        <v>305025</v>
      </c>
    </row>
    <row r="88" spans="1:28" ht="15.75" x14ac:dyDescent="0.25">
      <c r="A88" s="114">
        <v>87</v>
      </c>
      <c r="B88" s="101" t="s">
        <v>299</v>
      </c>
      <c r="C88" s="115">
        <v>42942</v>
      </c>
      <c r="D88" t="s">
        <v>330</v>
      </c>
      <c r="E88" t="s">
        <v>105</v>
      </c>
      <c r="F88" t="s">
        <v>423</v>
      </c>
      <c r="G88" s="115">
        <v>42942</v>
      </c>
      <c r="H88" t="s">
        <v>66</v>
      </c>
      <c r="I88" t="s">
        <v>211</v>
      </c>
      <c r="J88" t="s">
        <v>211</v>
      </c>
      <c r="K88" s="114">
        <v>1</v>
      </c>
      <c r="L88" t="s">
        <v>142</v>
      </c>
      <c r="M88">
        <v>123458</v>
      </c>
      <c r="N88">
        <v>580</v>
      </c>
      <c r="O88">
        <v>800</v>
      </c>
      <c r="P88" t="s">
        <v>167</v>
      </c>
      <c r="Q88" s="116">
        <v>0</v>
      </c>
      <c r="R88">
        <v>464000</v>
      </c>
      <c r="T88">
        <v>464000</v>
      </c>
      <c r="U88" s="116">
        <v>0.05</v>
      </c>
      <c r="V88" s="117">
        <v>2.5000000000000001E-2</v>
      </c>
      <c r="W88" s="117">
        <v>2.5000000000000001E-2</v>
      </c>
      <c r="X88" s="121">
        <v>23200</v>
      </c>
      <c r="Y88" s="121">
        <v>0</v>
      </c>
      <c r="Z88" s="121">
        <v>0</v>
      </c>
      <c r="AA88" s="118">
        <v>23200</v>
      </c>
      <c r="AB88" s="119">
        <v>487200</v>
      </c>
    </row>
    <row r="89" spans="1:28" ht="15.75" x14ac:dyDescent="0.25">
      <c r="A89" s="114">
        <v>88</v>
      </c>
      <c r="B89" s="101" t="s">
        <v>300</v>
      </c>
      <c r="C89" s="115">
        <v>42943</v>
      </c>
      <c r="D89" t="s">
        <v>330</v>
      </c>
      <c r="E89" t="s">
        <v>105</v>
      </c>
      <c r="F89" t="s">
        <v>429</v>
      </c>
      <c r="G89" s="115">
        <v>42943</v>
      </c>
      <c r="H89" t="s">
        <v>78</v>
      </c>
      <c r="I89" t="s">
        <v>210</v>
      </c>
      <c r="J89" t="s">
        <v>210</v>
      </c>
      <c r="K89" s="114">
        <v>1</v>
      </c>
      <c r="L89" t="s">
        <v>121</v>
      </c>
      <c r="M89">
        <v>123459</v>
      </c>
      <c r="N89">
        <v>359</v>
      </c>
      <c r="O89">
        <v>500</v>
      </c>
      <c r="P89" t="s">
        <v>167</v>
      </c>
      <c r="Q89" s="116">
        <v>0</v>
      </c>
      <c r="R89">
        <v>179500</v>
      </c>
      <c r="T89">
        <v>179500</v>
      </c>
      <c r="U89" s="116">
        <v>0.05</v>
      </c>
      <c r="V89" s="117">
        <v>2.5000000000000001E-2</v>
      </c>
      <c r="W89" s="117">
        <v>2.5000000000000001E-2</v>
      </c>
      <c r="X89" s="121">
        <v>8975</v>
      </c>
      <c r="Y89" s="121">
        <v>0</v>
      </c>
      <c r="Z89" s="121">
        <v>0</v>
      </c>
      <c r="AA89" s="118">
        <v>8975</v>
      </c>
      <c r="AB89" s="119">
        <v>188475</v>
      </c>
    </row>
    <row r="90" spans="1:28" ht="15.75" x14ac:dyDescent="0.25">
      <c r="A90" s="114">
        <v>89</v>
      </c>
      <c r="B90" s="101" t="s">
        <v>301</v>
      </c>
      <c r="C90" s="115">
        <v>42943</v>
      </c>
      <c r="D90" t="s">
        <v>330</v>
      </c>
      <c r="E90" t="s">
        <v>105</v>
      </c>
      <c r="F90" t="s">
        <v>426</v>
      </c>
      <c r="G90" s="115">
        <v>42943</v>
      </c>
      <c r="H90" t="s">
        <v>74</v>
      </c>
      <c r="I90" t="s">
        <v>202</v>
      </c>
      <c r="J90" t="s">
        <v>202</v>
      </c>
      <c r="K90" s="114">
        <v>1</v>
      </c>
      <c r="L90" t="s">
        <v>139</v>
      </c>
      <c r="M90">
        <v>123458</v>
      </c>
      <c r="N90">
        <v>770</v>
      </c>
      <c r="O90">
        <v>150</v>
      </c>
      <c r="P90" t="s">
        <v>167</v>
      </c>
      <c r="Q90" s="116">
        <v>0</v>
      </c>
      <c r="R90">
        <v>115500</v>
      </c>
      <c r="T90">
        <v>115500</v>
      </c>
      <c r="U90" s="116">
        <v>0.05</v>
      </c>
      <c r="V90" s="117">
        <v>2.5000000000000001E-2</v>
      </c>
      <c r="W90" s="117">
        <v>2.5000000000000001E-2</v>
      </c>
      <c r="X90" s="121">
        <v>0</v>
      </c>
      <c r="Y90" s="121">
        <v>2888</v>
      </c>
      <c r="Z90" s="121">
        <v>2888</v>
      </c>
      <c r="AA90" s="118">
        <v>5776</v>
      </c>
      <c r="AB90" s="119">
        <v>121276</v>
      </c>
    </row>
    <row r="91" spans="1:28" ht="15.75" x14ac:dyDescent="0.25">
      <c r="A91" s="114">
        <v>90</v>
      </c>
      <c r="B91" s="101" t="s">
        <v>302</v>
      </c>
      <c r="C91" s="115">
        <v>42944</v>
      </c>
      <c r="D91" t="s">
        <v>330</v>
      </c>
      <c r="E91" t="s">
        <v>105</v>
      </c>
      <c r="F91" t="s">
        <v>416</v>
      </c>
      <c r="G91" s="115">
        <v>42944</v>
      </c>
      <c r="H91" t="s">
        <v>74</v>
      </c>
      <c r="I91" t="s">
        <v>204</v>
      </c>
      <c r="J91" t="s">
        <v>204</v>
      </c>
      <c r="K91" s="114">
        <v>1</v>
      </c>
      <c r="L91" t="s">
        <v>143</v>
      </c>
      <c r="M91">
        <v>123457</v>
      </c>
      <c r="N91">
        <v>593</v>
      </c>
      <c r="O91">
        <v>450</v>
      </c>
      <c r="P91" t="s">
        <v>167</v>
      </c>
      <c r="Q91" s="116">
        <v>0</v>
      </c>
      <c r="R91">
        <v>266850</v>
      </c>
      <c r="T91">
        <v>266850</v>
      </c>
      <c r="U91" s="116">
        <v>0.05</v>
      </c>
      <c r="V91" s="117">
        <v>2.5000000000000001E-2</v>
      </c>
      <c r="W91" s="117">
        <v>2.5000000000000001E-2</v>
      </c>
      <c r="X91" s="121">
        <v>0</v>
      </c>
      <c r="Y91" s="121">
        <v>6671</v>
      </c>
      <c r="Z91" s="121">
        <v>6671</v>
      </c>
      <c r="AA91" s="118">
        <v>13342</v>
      </c>
      <c r="AB91" s="119">
        <v>280192</v>
      </c>
    </row>
    <row r="92" spans="1:28" ht="15.75" x14ac:dyDescent="0.25">
      <c r="A92" s="114">
        <v>91</v>
      </c>
      <c r="B92" s="101" t="s">
        <v>302</v>
      </c>
      <c r="C92" s="115">
        <v>42944</v>
      </c>
      <c r="D92" t="s">
        <v>330</v>
      </c>
      <c r="E92" t="s">
        <v>105</v>
      </c>
      <c r="F92" t="s">
        <v>417</v>
      </c>
      <c r="G92" s="115">
        <v>42944</v>
      </c>
      <c r="H92" t="s">
        <v>74</v>
      </c>
      <c r="I92" t="s">
        <v>202</v>
      </c>
      <c r="J92" t="s">
        <v>202</v>
      </c>
      <c r="K92" s="114">
        <v>1</v>
      </c>
      <c r="L92" t="s">
        <v>115</v>
      </c>
      <c r="M92">
        <v>123460</v>
      </c>
      <c r="N92">
        <v>763</v>
      </c>
      <c r="O92">
        <v>850</v>
      </c>
      <c r="P92" t="s">
        <v>167</v>
      </c>
      <c r="Q92" s="116">
        <v>0</v>
      </c>
      <c r="R92">
        <v>648550</v>
      </c>
      <c r="T92">
        <v>648550</v>
      </c>
      <c r="U92" s="116">
        <v>0.05</v>
      </c>
      <c r="V92" s="117">
        <v>2.5000000000000001E-2</v>
      </c>
      <c r="W92" s="117">
        <v>2.5000000000000001E-2</v>
      </c>
      <c r="X92" s="121">
        <v>0</v>
      </c>
      <c r="Y92" s="121">
        <v>16214</v>
      </c>
      <c r="Z92" s="121">
        <v>16214</v>
      </c>
      <c r="AA92" s="118">
        <v>32428</v>
      </c>
      <c r="AB92" s="119">
        <v>680978</v>
      </c>
    </row>
    <row r="93" spans="1:28" ht="15.75" x14ac:dyDescent="0.25">
      <c r="A93" s="114">
        <v>92</v>
      </c>
      <c r="B93" s="101" t="s">
        <v>302</v>
      </c>
      <c r="C93" s="115">
        <v>42944</v>
      </c>
      <c r="D93" t="s">
        <v>330</v>
      </c>
      <c r="E93" t="s">
        <v>105</v>
      </c>
      <c r="F93" t="s">
        <v>419</v>
      </c>
      <c r="G93" s="115">
        <v>42944</v>
      </c>
      <c r="H93" t="s">
        <v>74</v>
      </c>
      <c r="I93" t="s">
        <v>207</v>
      </c>
      <c r="J93" t="s">
        <v>207</v>
      </c>
      <c r="K93" s="114">
        <v>1</v>
      </c>
      <c r="L93" t="s">
        <v>153</v>
      </c>
      <c r="M93">
        <v>123456</v>
      </c>
      <c r="N93">
        <v>468</v>
      </c>
      <c r="O93">
        <v>750</v>
      </c>
      <c r="P93" t="s">
        <v>167</v>
      </c>
      <c r="Q93" s="116">
        <v>0</v>
      </c>
      <c r="R93">
        <v>351000</v>
      </c>
      <c r="T93">
        <v>351000</v>
      </c>
      <c r="U93" s="116">
        <v>0.05</v>
      </c>
      <c r="V93" s="117">
        <v>2.5000000000000001E-2</v>
      </c>
      <c r="W93" s="117">
        <v>2.5000000000000001E-2</v>
      </c>
      <c r="X93" s="121">
        <v>0</v>
      </c>
      <c r="Y93" s="121">
        <v>8775</v>
      </c>
      <c r="Z93" s="121">
        <v>8775</v>
      </c>
      <c r="AA93" s="118">
        <v>17550</v>
      </c>
      <c r="AB93" s="119">
        <v>368550</v>
      </c>
    </row>
    <row r="94" spans="1:28" ht="15.75" x14ac:dyDescent="0.25">
      <c r="A94" s="114">
        <v>93</v>
      </c>
      <c r="B94" s="101" t="s">
        <v>326</v>
      </c>
      <c r="C94" s="115">
        <v>42944</v>
      </c>
      <c r="D94" t="s">
        <v>330</v>
      </c>
      <c r="E94" t="s">
        <v>105</v>
      </c>
      <c r="F94" t="s">
        <v>420</v>
      </c>
      <c r="G94" s="115">
        <v>42944</v>
      </c>
      <c r="H94" t="s">
        <v>430</v>
      </c>
      <c r="I94" t="s">
        <v>217</v>
      </c>
      <c r="J94" t="s">
        <v>217</v>
      </c>
      <c r="K94" s="114">
        <v>1</v>
      </c>
      <c r="L94" t="s">
        <v>142</v>
      </c>
      <c r="M94">
        <v>123458</v>
      </c>
      <c r="N94">
        <v>350</v>
      </c>
      <c r="O94">
        <v>550</v>
      </c>
      <c r="P94" t="s">
        <v>167</v>
      </c>
      <c r="Q94" s="116">
        <v>0</v>
      </c>
      <c r="R94">
        <v>192500</v>
      </c>
      <c r="T94">
        <v>192500</v>
      </c>
      <c r="U94" s="116">
        <v>0.05</v>
      </c>
      <c r="V94" s="117">
        <v>2.5000000000000001E-2</v>
      </c>
      <c r="W94" s="117">
        <v>2.5000000000000001E-2</v>
      </c>
      <c r="X94" s="121">
        <v>9625</v>
      </c>
      <c r="Y94" s="121">
        <v>0</v>
      </c>
      <c r="Z94" s="121">
        <v>0</v>
      </c>
      <c r="AA94" s="118">
        <v>9625</v>
      </c>
      <c r="AB94" s="119">
        <v>202125</v>
      </c>
    </row>
    <row r="95" spans="1:28" ht="15.75" x14ac:dyDescent="0.25">
      <c r="A95" s="114">
        <v>94</v>
      </c>
      <c r="B95" s="101" t="s">
        <v>302</v>
      </c>
      <c r="C95" s="115">
        <v>42945</v>
      </c>
      <c r="D95" t="s">
        <v>330</v>
      </c>
      <c r="E95" t="s">
        <v>105</v>
      </c>
      <c r="F95" t="s">
        <v>424</v>
      </c>
      <c r="G95" s="115">
        <v>42945</v>
      </c>
      <c r="H95" t="s">
        <v>74</v>
      </c>
      <c r="I95" t="s">
        <v>199</v>
      </c>
      <c r="J95" t="s">
        <v>199</v>
      </c>
      <c r="K95" s="114">
        <v>1</v>
      </c>
      <c r="L95" t="s">
        <v>150</v>
      </c>
      <c r="M95">
        <v>123457</v>
      </c>
      <c r="N95">
        <v>733</v>
      </c>
      <c r="O95">
        <v>550</v>
      </c>
      <c r="P95" t="s">
        <v>167</v>
      </c>
      <c r="Q95" s="116">
        <v>0</v>
      </c>
      <c r="R95">
        <v>403150</v>
      </c>
      <c r="T95">
        <v>403150</v>
      </c>
      <c r="U95" s="116">
        <v>0.05</v>
      </c>
      <c r="V95" s="117">
        <v>2.5000000000000001E-2</v>
      </c>
      <c r="W95" s="117">
        <v>2.5000000000000001E-2</v>
      </c>
      <c r="X95" s="121">
        <v>0</v>
      </c>
      <c r="Y95" s="121">
        <v>10079</v>
      </c>
      <c r="Z95" s="121">
        <v>10079</v>
      </c>
      <c r="AA95" s="118">
        <v>20158</v>
      </c>
      <c r="AB95" s="119">
        <v>423308</v>
      </c>
    </row>
    <row r="96" spans="1:28" ht="15.75" x14ac:dyDescent="0.25">
      <c r="A96" s="114">
        <v>95</v>
      </c>
      <c r="B96" s="101" t="s">
        <v>302</v>
      </c>
      <c r="C96" s="115">
        <v>42945</v>
      </c>
      <c r="D96" t="s">
        <v>330</v>
      </c>
      <c r="E96" t="s">
        <v>105</v>
      </c>
      <c r="F96" t="s">
        <v>427</v>
      </c>
      <c r="G96" s="115">
        <v>42945</v>
      </c>
      <c r="H96" t="s">
        <v>26</v>
      </c>
      <c r="I96" t="s">
        <v>205</v>
      </c>
      <c r="J96" t="s">
        <v>205</v>
      </c>
      <c r="K96" s="114">
        <v>1</v>
      </c>
      <c r="L96" t="s">
        <v>125</v>
      </c>
      <c r="M96">
        <v>123456</v>
      </c>
      <c r="N96">
        <v>266</v>
      </c>
      <c r="O96">
        <v>150</v>
      </c>
      <c r="P96" t="s">
        <v>167</v>
      </c>
      <c r="Q96" s="116">
        <v>0</v>
      </c>
      <c r="R96">
        <v>39900</v>
      </c>
      <c r="T96">
        <v>39900</v>
      </c>
      <c r="U96" s="116">
        <v>0.05</v>
      </c>
      <c r="V96" s="117">
        <v>2.5000000000000001E-2</v>
      </c>
      <c r="W96" s="117">
        <v>2.5000000000000001E-2</v>
      </c>
      <c r="X96" s="121">
        <v>1995</v>
      </c>
      <c r="Y96" s="121">
        <v>0</v>
      </c>
      <c r="Z96" s="121">
        <v>0</v>
      </c>
      <c r="AA96" s="118">
        <v>1995</v>
      </c>
      <c r="AB96" s="119">
        <v>41895</v>
      </c>
    </row>
    <row r="97" spans="1:28" ht="15.75" x14ac:dyDescent="0.25">
      <c r="A97" s="114">
        <v>96</v>
      </c>
      <c r="B97" s="101" t="s">
        <v>302</v>
      </c>
      <c r="C97" s="115">
        <v>42945</v>
      </c>
      <c r="D97" t="s">
        <v>330</v>
      </c>
      <c r="E97" t="s">
        <v>105</v>
      </c>
      <c r="F97" t="s">
        <v>415</v>
      </c>
      <c r="G97" s="115">
        <v>42945</v>
      </c>
      <c r="H97" t="s">
        <v>74</v>
      </c>
      <c r="I97" t="s">
        <v>207</v>
      </c>
      <c r="J97" t="s">
        <v>207</v>
      </c>
      <c r="K97" s="114">
        <v>1</v>
      </c>
      <c r="L97" t="s">
        <v>126</v>
      </c>
      <c r="M97">
        <v>123460</v>
      </c>
      <c r="N97">
        <v>415</v>
      </c>
      <c r="O97">
        <v>200</v>
      </c>
      <c r="P97" t="s">
        <v>167</v>
      </c>
      <c r="Q97" s="116">
        <v>0</v>
      </c>
      <c r="R97">
        <v>83000</v>
      </c>
      <c r="T97">
        <v>83000</v>
      </c>
      <c r="U97" s="116">
        <v>0.05</v>
      </c>
      <c r="V97" s="117">
        <v>2.5000000000000001E-2</v>
      </c>
      <c r="W97" s="117">
        <v>2.5000000000000001E-2</v>
      </c>
      <c r="X97" s="121">
        <v>0</v>
      </c>
      <c r="Y97" s="121">
        <v>2075</v>
      </c>
      <c r="Z97" s="121">
        <v>2075</v>
      </c>
      <c r="AA97" s="118">
        <v>4150</v>
      </c>
      <c r="AB97" s="119">
        <v>87150</v>
      </c>
    </row>
    <row r="98" spans="1:28" ht="15.75" x14ac:dyDescent="0.25">
      <c r="A98" s="114">
        <v>97</v>
      </c>
      <c r="B98" s="101" t="s">
        <v>327</v>
      </c>
      <c r="C98" s="115">
        <v>42945</v>
      </c>
      <c r="D98" t="s">
        <v>330</v>
      </c>
      <c r="E98" t="s">
        <v>105</v>
      </c>
      <c r="F98" t="s">
        <v>421</v>
      </c>
      <c r="G98" s="115">
        <v>42945</v>
      </c>
      <c r="H98" t="s">
        <v>430</v>
      </c>
      <c r="I98" t="s">
        <v>218</v>
      </c>
      <c r="J98" t="s">
        <v>218</v>
      </c>
      <c r="K98" s="114">
        <v>1</v>
      </c>
      <c r="L98" t="s">
        <v>136</v>
      </c>
      <c r="M98">
        <v>123456</v>
      </c>
      <c r="N98">
        <v>623</v>
      </c>
      <c r="O98">
        <v>300</v>
      </c>
      <c r="P98" t="s">
        <v>167</v>
      </c>
      <c r="Q98" s="116">
        <v>0</v>
      </c>
      <c r="R98">
        <v>186900</v>
      </c>
      <c r="T98">
        <v>186900</v>
      </c>
      <c r="U98" s="116">
        <v>0.05</v>
      </c>
      <c r="V98" s="117">
        <v>2.5000000000000001E-2</v>
      </c>
      <c r="W98" s="117">
        <v>2.5000000000000001E-2</v>
      </c>
      <c r="X98" s="121">
        <v>9345</v>
      </c>
      <c r="Y98" s="121">
        <v>0</v>
      </c>
      <c r="Z98" s="121">
        <v>0</v>
      </c>
      <c r="AA98" s="118">
        <v>9345</v>
      </c>
      <c r="AB98" s="119">
        <v>196245</v>
      </c>
    </row>
    <row r="99" spans="1:28" ht="15.75" x14ac:dyDescent="0.25">
      <c r="A99" s="114">
        <v>98</v>
      </c>
      <c r="B99" s="101" t="s">
        <v>328</v>
      </c>
      <c r="C99" s="115">
        <v>42945</v>
      </c>
      <c r="D99" t="s">
        <v>330</v>
      </c>
      <c r="E99" t="s">
        <v>105</v>
      </c>
      <c r="F99" t="s">
        <v>418</v>
      </c>
      <c r="G99" s="115">
        <v>42945</v>
      </c>
      <c r="H99" t="s">
        <v>430</v>
      </c>
      <c r="I99" t="s">
        <v>220</v>
      </c>
      <c r="J99" t="s">
        <v>220</v>
      </c>
      <c r="K99" s="114">
        <v>1</v>
      </c>
      <c r="L99" t="s">
        <v>128</v>
      </c>
      <c r="M99">
        <v>123458</v>
      </c>
      <c r="N99">
        <v>966</v>
      </c>
      <c r="O99">
        <v>500</v>
      </c>
      <c r="P99" t="s">
        <v>167</v>
      </c>
      <c r="Q99" s="116">
        <v>0</v>
      </c>
      <c r="R99">
        <v>483000</v>
      </c>
      <c r="T99">
        <v>483000</v>
      </c>
      <c r="U99" s="116">
        <v>0.05</v>
      </c>
      <c r="V99" s="117">
        <v>2.5000000000000001E-2</v>
      </c>
      <c r="W99" s="117">
        <v>2.5000000000000001E-2</v>
      </c>
      <c r="X99" s="121">
        <v>24150</v>
      </c>
      <c r="Y99" s="121">
        <v>0</v>
      </c>
      <c r="Z99" s="121">
        <v>0</v>
      </c>
      <c r="AA99" s="118">
        <v>24150</v>
      </c>
      <c r="AB99" s="119">
        <v>507150</v>
      </c>
    </row>
    <row r="100" spans="1:28" ht="15.75" x14ac:dyDescent="0.25">
      <c r="A100" s="114">
        <v>99</v>
      </c>
      <c r="B100" s="101" t="s">
        <v>302</v>
      </c>
      <c r="C100" s="115">
        <v>42946</v>
      </c>
      <c r="D100" t="s">
        <v>330</v>
      </c>
      <c r="E100" t="s">
        <v>105</v>
      </c>
      <c r="F100" t="s">
        <v>422</v>
      </c>
      <c r="G100" s="115">
        <v>42946</v>
      </c>
      <c r="H100" t="s">
        <v>66</v>
      </c>
      <c r="I100" t="s">
        <v>211</v>
      </c>
      <c r="J100" t="s">
        <v>211</v>
      </c>
      <c r="K100" s="114">
        <v>1</v>
      </c>
      <c r="L100" t="s">
        <v>125</v>
      </c>
      <c r="M100">
        <v>123456</v>
      </c>
      <c r="N100">
        <v>357</v>
      </c>
      <c r="O100">
        <v>300</v>
      </c>
      <c r="P100" t="s">
        <v>167</v>
      </c>
      <c r="Q100" s="116">
        <v>0</v>
      </c>
      <c r="R100">
        <v>107100</v>
      </c>
      <c r="T100">
        <v>107100</v>
      </c>
      <c r="U100" s="116">
        <v>0.05</v>
      </c>
      <c r="V100" s="117">
        <v>2.5000000000000001E-2</v>
      </c>
      <c r="W100" s="117">
        <v>2.5000000000000001E-2</v>
      </c>
      <c r="X100" s="121">
        <v>5355</v>
      </c>
      <c r="Y100" s="121">
        <v>0</v>
      </c>
      <c r="Z100" s="121">
        <v>0</v>
      </c>
      <c r="AA100" s="118">
        <v>5355</v>
      </c>
      <c r="AB100" s="119">
        <v>112455</v>
      </c>
    </row>
    <row r="101" spans="1:28" ht="15.75" x14ac:dyDescent="0.25">
      <c r="A101" s="114">
        <v>100</v>
      </c>
      <c r="B101" s="101" t="s">
        <v>329</v>
      </c>
      <c r="C101" s="115">
        <v>42946</v>
      </c>
      <c r="D101" t="s">
        <v>330</v>
      </c>
      <c r="E101" t="s">
        <v>105</v>
      </c>
      <c r="F101" t="s">
        <v>422</v>
      </c>
      <c r="G101" s="115">
        <v>42946</v>
      </c>
      <c r="H101" t="s">
        <v>430</v>
      </c>
      <c r="I101" t="s">
        <v>221</v>
      </c>
      <c r="J101" t="s">
        <v>221</v>
      </c>
      <c r="K101" s="114">
        <v>1</v>
      </c>
      <c r="L101" t="s">
        <v>146</v>
      </c>
      <c r="M101">
        <v>123456</v>
      </c>
      <c r="N101">
        <v>616</v>
      </c>
      <c r="O101">
        <v>850</v>
      </c>
      <c r="P101" t="s">
        <v>167</v>
      </c>
      <c r="Q101" s="116">
        <v>0</v>
      </c>
      <c r="R101">
        <v>523600</v>
      </c>
      <c r="T101">
        <v>523600</v>
      </c>
      <c r="U101" s="116">
        <v>0.05</v>
      </c>
      <c r="V101" s="117">
        <v>2.5000000000000001E-2</v>
      </c>
      <c r="W101" s="117">
        <v>2.5000000000000001E-2</v>
      </c>
      <c r="X101" s="121">
        <v>26180</v>
      </c>
      <c r="Y101" s="121">
        <v>0</v>
      </c>
      <c r="Z101" s="121">
        <v>0</v>
      </c>
      <c r="AA101" s="118">
        <v>26180</v>
      </c>
      <c r="AB101" s="119">
        <v>549780</v>
      </c>
    </row>
  </sheetData>
  <sortState ref="G88:G186">
    <sortCondition ref="G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4"/>
  <sheetViews>
    <sheetView workbookViewId="0">
      <selection activeCell="K9" sqref="K9"/>
    </sheetView>
  </sheetViews>
  <sheetFormatPr defaultRowHeight="15" x14ac:dyDescent="0.25"/>
  <cols>
    <col min="1" max="1" width="17.7109375" bestFit="1" customWidth="1"/>
    <col min="2" max="2" width="14.5703125" customWidth="1"/>
    <col min="3" max="3" width="10.28515625" customWidth="1"/>
    <col min="4" max="4" width="11.5703125" style="121" bestFit="1" customWidth="1"/>
    <col min="5" max="5" width="10.140625" style="121" customWidth="1"/>
    <col min="6" max="6" width="11.85546875" style="121" customWidth="1"/>
    <col min="7" max="7" width="9.140625" style="121" customWidth="1"/>
    <col min="8" max="8" width="10.42578125" style="121" customWidth="1"/>
    <col min="9" max="9" width="11.5703125" style="121" bestFit="1" customWidth="1"/>
    <col min="10" max="10" width="11" style="121" customWidth="1"/>
    <col min="11" max="11" width="12.7109375" customWidth="1"/>
  </cols>
  <sheetData>
    <row r="1" spans="1:11" ht="18.75" x14ac:dyDescent="0.3">
      <c r="A1" s="126" t="s">
        <v>441</v>
      </c>
    </row>
    <row r="3" spans="1:11" x14ac:dyDescent="0.25">
      <c r="C3" s="124" t="s">
        <v>440</v>
      </c>
      <c r="D3" s="123"/>
      <c r="E3" s="123"/>
      <c r="F3" s="123"/>
      <c r="G3" s="123"/>
      <c r="H3" s="123"/>
      <c r="I3" s="123"/>
      <c r="J3"/>
    </row>
    <row r="4" spans="1:11" ht="60" x14ac:dyDescent="0.25">
      <c r="A4" s="120" t="s">
        <v>3</v>
      </c>
      <c r="B4" s="120" t="s">
        <v>9</v>
      </c>
      <c r="C4" s="125" t="s">
        <v>433</v>
      </c>
      <c r="D4" s="125" t="s">
        <v>434</v>
      </c>
      <c r="E4" s="125" t="s">
        <v>435</v>
      </c>
      <c r="F4" s="125" t="s">
        <v>436</v>
      </c>
      <c r="G4" s="125" t="s">
        <v>437</v>
      </c>
      <c r="H4" s="125" t="s">
        <v>438</v>
      </c>
      <c r="I4" s="125" t="s">
        <v>439</v>
      </c>
      <c r="J4"/>
    </row>
    <row r="5" spans="1:11" x14ac:dyDescent="0.25">
      <c r="A5" t="s">
        <v>430</v>
      </c>
      <c r="B5">
        <v>123459</v>
      </c>
      <c r="C5" s="123">
        <v>2091</v>
      </c>
      <c r="D5" s="123">
        <v>1405950</v>
      </c>
      <c r="E5" s="123">
        <v>70299</v>
      </c>
      <c r="F5" s="123">
        <v>0</v>
      </c>
      <c r="G5" s="123">
        <v>0</v>
      </c>
      <c r="H5" s="123">
        <v>70299</v>
      </c>
      <c r="I5" s="123">
        <v>1476249</v>
      </c>
      <c r="J5"/>
      <c r="K5" s="122"/>
    </row>
    <row r="6" spans="1:11" x14ac:dyDescent="0.25">
      <c r="B6">
        <v>123458</v>
      </c>
      <c r="C6" s="123">
        <v>5702</v>
      </c>
      <c r="D6" s="123">
        <v>3203400</v>
      </c>
      <c r="E6" s="123">
        <v>160172</v>
      </c>
      <c r="F6" s="123">
        <v>0</v>
      </c>
      <c r="G6" s="123">
        <v>0</v>
      </c>
      <c r="H6" s="123">
        <v>160172</v>
      </c>
      <c r="I6" s="123">
        <v>3363572</v>
      </c>
      <c r="J6"/>
      <c r="K6" s="122"/>
    </row>
    <row r="7" spans="1:11" x14ac:dyDescent="0.25">
      <c r="B7">
        <v>123460</v>
      </c>
      <c r="C7" s="123">
        <v>1432</v>
      </c>
      <c r="D7" s="123">
        <v>699450</v>
      </c>
      <c r="E7" s="123">
        <v>34974</v>
      </c>
      <c r="F7" s="123">
        <v>0</v>
      </c>
      <c r="G7" s="123">
        <v>0</v>
      </c>
      <c r="H7" s="123">
        <v>34974</v>
      </c>
      <c r="I7" s="123">
        <v>734424</v>
      </c>
      <c r="J7"/>
      <c r="K7" s="122"/>
    </row>
    <row r="8" spans="1:11" x14ac:dyDescent="0.25">
      <c r="B8">
        <v>123456</v>
      </c>
      <c r="C8" s="123">
        <v>4572</v>
      </c>
      <c r="D8" s="123">
        <v>2174900</v>
      </c>
      <c r="E8" s="123">
        <v>108745</v>
      </c>
      <c r="F8" s="123">
        <v>0</v>
      </c>
      <c r="G8" s="123">
        <v>0</v>
      </c>
      <c r="H8" s="123">
        <v>108745</v>
      </c>
      <c r="I8" s="123">
        <v>2283645</v>
      </c>
      <c r="J8"/>
      <c r="K8" s="122"/>
    </row>
    <row r="9" spans="1:11" x14ac:dyDescent="0.25">
      <c r="B9">
        <v>123457</v>
      </c>
      <c r="C9" s="123">
        <v>1690</v>
      </c>
      <c r="D9" s="123">
        <v>1441900</v>
      </c>
      <c r="E9" s="123">
        <v>72095</v>
      </c>
      <c r="F9" s="123">
        <v>0</v>
      </c>
      <c r="G9" s="123">
        <v>0</v>
      </c>
      <c r="H9" s="123">
        <v>72095</v>
      </c>
      <c r="I9" s="123">
        <v>1513995</v>
      </c>
      <c r="J9"/>
      <c r="K9" s="122"/>
    </row>
    <row r="10" spans="1:11" x14ac:dyDescent="0.25">
      <c r="A10" t="s">
        <v>80</v>
      </c>
      <c r="B10">
        <v>123460</v>
      </c>
      <c r="C10" s="123">
        <v>917</v>
      </c>
      <c r="D10" s="123">
        <v>366800</v>
      </c>
      <c r="E10" s="123">
        <v>18340</v>
      </c>
      <c r="F10" s="123">
        <v>0</v>
      </c>
      <c r="G10" s="123">
        <v>0</v>
      </c>
      <c r="H10" s="123">
        <v>18340</v>
      </c>
      <c r="I10" s="123">
        <v>385140</v>
      </c>
      <c r="J10"/>
      <c r="K10" s="122"/>
    </row>
    <row r="11" spans="1:11" x14ac:dyDescent="0.25">
      <c r="B11">
        <v>123456</v>
      </c>
      <c r="C11" s="123">
        <v>447</v>
      </c>
      <c r="D11" s="123">
        <v>357600</v>
      </c>
      <c r="E11" s="123">
        <v>17880</v>
      </c>
      <c r="F11" s="123">
        <v>0</v>
      </c>
      <c r="G11" s="123">
        <v>0</v>
      </c>
      <c r="H11" s="123">
        <v>17880</v>
      </c>
      <c r="I11" s="123">
        <v>375480</v>
      </c>
      <c r="J11"/>
      <c r="K11" s="122"/>
    </row>
    <row r="12" spans="1:11" x14ac:dyDescent="0.25">
      <c r="B12">
        <v>123457</v>
      </c>
      <c r="C12" s="123">
        <v>817</v>
      </c>
      <c r="D12" s="123">
        <v>312750</v>
      </c>
      <c r="E12" s="123">
        <v>15638</v>
      </c>
      <c r="F12" s="123">
        <v>0</v>
      </c>
      <c r="G12" s="123">
        <v>0</v>
      </c>
      <c r="H12" s="123">
        <v>15638</v>
      </c>
      <c r="I12" s="123">
        <v>328388</v>
      </c>
      <c r="J12"/>
      <c r="K12" s="122"/>
    </row>
    <row r="13" spans="1:11" x14ac:dyDescent="0.25">
      <c r="A13" t="s">
        <v>78</v>
      </c>
      <c r="B13">
        <v>123459</v>
      </c>
      <c r="C13" s="123">
        <v>1054</v>
      </c>
      <c r="D13" s="123">
        <v>249000</v>
      </c>
      <c r="E13" s="123">
        <v>12450</v>
      </c>
      <c r="F13" s="123">
        <v>0</v>
      </c>
      <c r="G13" s="123">
        <v>0</v>
      </c>
      <c r="H13" s="123">
        <v>12450</v>
      </c>
      <c r="I13" s="123">
        <v>261450</v>
      </c>
      <c r="J13"/>
      <c r="K13" s="122"/>
    </row>
    <row r="14" spans="1:11" x14ac:dyDescent="0.25">
      <c r="B14">
        <v>123458</v>
      </c>
      <c r="C14" s="123">
        <v>2256</v>
      </c>
      <c r="D14" s="123">
        <v>957350</v>
      </c>
      <c r="E14" s="123">
        <v>47868</v>
      </c>
      <c r="F14" s="123">
        <v>0</v>
      </c>
      <c r="G14" s="123">
        <v>0</v>
      </c>
      <c r="H14" s="123">
        <v>47868</v>
      </c>
      <c r="I14" s="123">
        <v>1005218</v>
      </c>
      <c r="J14"/>
      <c r="K14" s="122"/>
    </row>
    <row r="15" spans="1:11" x14ac:dyDescent="0.25">
      <c r="B15">
        <v>123460</v>
      </c>
      <c r="C15" s="123">
        <v>1306</v>
      </c>
      <c r="D15" s="123">
        <v>755050</v>
      </c>
      <c r="E15" s="123">
        <v>37753</v>
      </c>
      <c r="F15" s="123">
        <v>0</v>
      </c>
      <c r="G15" s="123">
        <v>0</v>
      </c>
      <c r="H15" s="123">
        <v>37753</v>
      </c>
      <c r="I15" s="123">
        <v>792803</v>
      </c>
      <c r="J15"/>
      <c r="K15" s="122"/>
    </row>
    <row r="16" spans="1:11" x14ac:dyDescent="0.25">
      <c r="B16">
        <v>123456</v>
      </c>
      <c r="C16" s="123">
        <v>880</v>
      </c>
      <c r="D16" s="123">
        <v>412550</v>
      </c>
      <c r="E16" s="123">
        <v>20628</v>
      </c>
      <c r="F16" s="123">
        <v>0</v>
      </c>
      <c r="G16" s="123">
        <v>0</v>
      </c>
      <c r="H16" s="123">
        <v>20628</v>
      </c>
      <c r="I16" s="123">
        <v>433178</v>
      </c>
      <c r="J16"/>
      <c r="K16" s="122"/>
    </row>
    <row r="17" spans="1:11" x14ac:dyDescent="0.25">
      <c r="B17">
        <v>123457</v>
      </c>
      <c r="C17" s="123">
        <v>975</v>
      </c>
      <c r="D17" s="123">
        <v>438750</v>
      </c>
      <c r="E17" s="123">
        <v>21938</v>
      </c>
      <c r="F17" s="123">
        <v>0</v>
      </c>
      <c r="G17" s="123">
        <v>0</v>
      </c>
      <c r="H17" s="123">
        <v>21938</v>
      </c>
      <c r="I17" s="123">
        <v>460688</v>
      </c>
      <c r="J17"/>
      <c r="K17" s="122"/>
    </row>
    <row r="18" spans="1:11" x14ac:dyDescent="0.25">
      <c r="A18" t="s">
        <v>66</v>
      </c>
      <c r="B18">
        <v>123459</v>
      </c>
      <c r="C18" s="123">
        <v>2932</v>
      </c>
      <c r="D18" s="123">
        <v>1167200</v>
      </c>
      <c r="E18" s="123">
        <v>58360</v>
      </c>
      <c r="F18" s="123">
        <v>0</v>
      </c>
      <c r="G18" s="123">
        <v>0</v>
      </c>
      <c r="H18" s="123">
        <v>58360</v>
      </c>
      <c r="I18" s="123">
        <v>1225560</v>
      </c>
      <c r="J18"/>
      <c r="K18" s="122"/>
    </row>
    <row r="19" spans="1:11" x14ac:dyDescent="0.25">
      <c r="B19">
        <v>123458</v>
      </c>
      <c r="C19" s="123">
        <v>1351</v>
      </c>
      <c r="D19" s="123">
        <v>541100</v>
      </c>
      <c r="E19" s="123">
        <v>27055</v>
      </c>
      <c r="F19" s="123">
        <v>0</v>
      </c>
      <c r="G19" s="123">
        <v>0</v>
      </c>
      <c r="H19" s="123">
        <v>27055</v>
      </c>
      <c r="I19" s="123">
        <v>568155</v>
      </c>
      <c r="J19"/>
      <c r="K19" s="122"/>
    </row>
    <row r="20" spans="1:11" x14ac:dyDescent="0.25">
      <c r="B20">
        <v>123456</v>
      </c>
      <c r="C20" s="123">
        <v>791</v>
      </c>
      <c r="D20" s="123">
        <v>193900</v>
      </c>
      <c r="E20" s="123">
        <v>9695</v>
      </c>
      <c r="F20" s="123">
        <v>0</v>
      </c>
      <c r="G20" s="123">
        <v>0</v>
      </c>
      <c r="H20" s="123">
        <v>9695</v>
      </c>
      <c r="I20" s="123">
        <v>203595</v>
      </c>
      <c r="J20"/>
      <c r="K20" s="122"/>
    </row>
    <row r="21" spans="1:11" x14ac:dyDescent="0.25">
      <c r="A21" t="s">
        <v>74</v>
      </c>
      <c r="B21">
        <v>123459</v>
      </c>
      <c r="C21" s="123">
        <v>5781</v>
      </c>
      <c r="D21" s="123">
        <v>2423100</v>
      </c>
      <c r="E21" s="123">
        <v>0</v>
      </c>
      <c r="F21" s="123">
        <v>60579</v>
      </c>
      <c r="G21" s="123">
        <v>60579</v>
      </c>
      <c r="H21" s="123">
        <v>121158</v>
      </c>
      <c r="I21" s="123">
        <v>2544258</v>
      </c>
      <c r="J21"/>
      <c r="K21" s="122"/>
    </row>
    <row r="22" spans="1:11" x14ac:dyDescent="0.25">
      <c r="B22">
        <v>123458</v>
      </c>
      <c r="C22" s="123">
        <v>3410</v>
      </c>
      <c r="D22" s="123">
        <v>1927000</v>
      </c>
      <c r="E22" s="123">
        <v>0</v>
      </c>
      <c r="F22" s="123">
        <v>48177</v>
      </c>
      <c r="G22" s="123">
        <v>48177</v>
      </c>
      <c r="H22" s="123">
        <v>96354</v>
      </c>
      <c r="I22" s="123">
        <v>2023354</v>
      </c>
      <c r="J22"/>
      <c r="K22" s="122"/>
    </row>
    <row r="23" spans="1:11" x14ac:dyDescent="0.25">
      <c r="B23">
        <v>123460</v>
      </c>
      <c r="C23" s="123">
        <v>8004</v>
      </c>
      <c r="D23" s="123">
        <v>4591150</v>
      </c>
      <c r="E23" s="123">
        <v>0</v>
      </c>
      <c r="F23" s="123">
        <v>114779</v>
      </c>
      <c r="G23" s="123">
        <v>114779</v>
      </c>
      <c r="H23" s="123">
        <v>229558</v>
      </c>
      <c r="I23" s="123">
        <v>4820708</v>
      </c>
      <c r="J23"/>
      <c r="K23" s="122"/>
    </row>
    <row r="24" spans="1:11" x14ac:dyDescent="0.25">
      <c r="B24">
        <v>123456</v>
      </c>
      <c r="C24" s="123">
        <v>3211</v>
      </c>
      <c r="D24" s="123">
        <v>1680100</v>
      </c>
      <c r="E24" s="123">
        <v>0</v>
      </c>
      <c r="F24" s="123">
        <v>42003</v>
      </c>
      <c r="G24" s="123">
        <v>42003</v>
      </c>
      <c r="H24" s="123">
        <v>84006</v>
      </c>
      <c r="I24" s="123">
        <v>1764106</v>
      </c>
      <c r="J24"/>
      <c r="K24" s="122"/>
    </row>
    <row r="25" spans="1:11" x14ac:dyDescent="0.25">
      <c r="B25">
        <v>123457</v>
      </c>
      <c r="C25" s="123">
        <v>2402</v>
      </c>
      <c r="D25" s="123">
        <v>1251600</v>
      </c>
      <c r="E25" s="123">
        <v>0</v>
      </c>
      <c r="F25" s="123">
        <v>31290</v>
      </c>
      <c r="G25" s="123">
        <v>31290</v>
      </c>
      <c r="H25" s="123">
        <v>62580</v>
      </c>
      <c r="I25" s="123">
        <v>1314180</v>
      </c>
      <c r="J25"/>
      <c r="K25" s="122"/>
    </row>
    <row r="26" spans="1:11" x14ac:dyDescent="0.25">
      <c r="A26" t="s">
        <v>26</v>
      </c>
      <c r="B26">
        <v>123456</v>
      </c>
      <c r="C26" s="123">
        <v>266</v>
      </c>
      <c r="D26" s="123">
        <v>39900</v>
      </c>
      <c r="E26" s="123">
        <v>1995</v>
      </c>
      <c r="F26" s="123">
        <v>0</v>
      </c>
      <c r="G26" s="123">
        <v>0</v>
      </c>
      <c r="H26" s="123">
        <v>1995</v>
      </c>
      <c r="I26" s="123">
        <v>41895</v>
      </c>
      <c r="J26"/>
      <c r="K26" s="122"/>
    </row>
    <row r="27" spans="1:11" x14ac:dyDescent="0.25">
      <c r="A27" t="s">
        <v>58</v>
      </c>
      <c r="B27">
        <v>123459</v>
      </c>
      <c r="C27" s="123">
        <v>2081</v>
      </c>
      <c r="D27" s="123">
        <v>1295650</v>
      </c>
      <c r="E27" s="123">
        <v>64783</v>
      </c>
      <c r="F27" s="123">
        <v>0</v>
      </c>
      <c r="G27" s="123">
        <v>0</v>
      </c>
      <c r="H27" s="123">
        <v>64783</v>
      </c>
      <c r="I27" s="123">
        <v>1360433</v>
      </c>
      <c r="J27"/>
      <c r="K27" s="122"/>
    </row>
    <row r="28" spans="1:11" x14ac:dyDescent="0.25">
      <c r="B28">
        <v>123458</v>
      </c>
      <c r="C28" s="123">
        <v>1190</v>
      </c>
      <c r="D28" s="123">
        <v>575500</v>
      </c>
      <c r="E28" s="123">
        <v>28775</v>
      </c>
      <c r="F28" s="123">
        <v>0</v>
      </c>
      <c r="G28" s="123">
        <v>0</v>
      </c>
      <c r="H28" s="123">
        <v>28775</v>
      </c>
      <c r="I28" s="123">
        <v>604275</v>
      </c>
      <c r="J28"/>
      <c r="K28" s="122"/>
    </row>
    <row r="29" spans="1:11" x14ac:dyDescent="0.25">
      <c r="B29">
        <v>123460</v>
      </c>
      <c r="C29" s="123">
        <v>1557</v>
      </c>
      <c r="D29" s="123">
        <v>830550</v>
      </c>
      <c r="E29" s="123">
        <v>41528</v>
      </c>
      <c r="F29" s="123">
        <v>0</v>
      </c>
      <c r="G29" s="123">
        <v>0</v>
      </c>
      <c r="H29" s="123">
        <v>41528</v>
      </c>
      <c r="I29" s="123">
        <v>872078</v>
      </c>
      <c r="J29"/>
      <c r="K29" s="122"/>
    </row>
    <row r="30" spans="1:11" x14ac:dyDescent="0.25">
      <c r="B30">
        <v>123456</v>
      </c>
      <c r="C30" s="123">
        <v>1084</v>
      </c>
      <c r="D30" s="123">
        <v>707350</v>
      </c>
      <c r="E30" s="123">
        <v>35368</v>
      </c>
      <c r="F30" s="123">
        <v>0</v>
      </c>
      <c r="G30" s="123">
        <v>0</v>
      </c>
      <c r="H30" s="123">
        <v>35368</v>
      </c>
      <c r="I30" s="123">
        <v>742718</v>
      </c>
      <c r="J30"/>
      <c r="K30" s="122"/>
    </row>
    <row r="31" spans="1:11" x14ac:dyDescent="0.25">
      <c r="A31" t="s">
        <v>431</v>
      </c>
      <c r="C31" s="123">
        <v>58199</v>
      </c>
      <c r="D31" s="123">
        <v>29999550</v>
      </c>
      <c r="E31" s="123">
        <v>906339</v>
      </c>
      <c r="F31" s="123">
        <v>296828</v>
      </c>
      <c r="G31" s="123">
        <v>296828</v>
      </c>
      <c r="H31" s="123">
        <v>1499995</v>
      </c>
      <c r="I31" s="123">
        <v>31499545</v>
      </c>
      <c r="J31"/>
      <c r="K31" s="122"/>
    </row>
    <row r="32" spans="1:11" x14ac:dyDescent="0.25">
      <c r="D32"/>
      <c r="E32"/>
      <c r="F32"/>
      <c r="G32"/>
      <c r="H32"/>
      <c r="I32"/>
      <c r="J32"/>
      <c r="K32" s="122"/>
    </row>
    <row r="33" spans="4:11" x14ac:dyDescent="0.25">
      <c r="D33"/>
      <c r="E33"/>
      <c r="F33"/>
      <c r="G33"/>
      <c r="H33"/>
      <c r="I33"/>
      <c r="J33"/>
      <c r="K33" s="122"/>
    </row>
    <row r="34" spans="4:11" x14ac:dyDescent="0.25">
      <c r="D34"/>
      <c r="E34"/>
      <c r="F34"/>
      <c r="G34"/>
      <c r="H34"/>
      <c r="I34"/>
      <c r="J34"/>
      <c r="K34" s="122"/>
    </row>
    <row r="35" spans="4:11" x14ac:dyDescent="0.25">
      <c r="D35"/>
      <c r="E35"/>
      <c r="F35"/>
      <c r="G35"/>
      <c r="H35"/>
      <c r="I35"/>
      <c r="J35"/>
      <c r="K35" s="122"/>
    </row>
    <row r="36" spans="4:11" x14ac:dyDescent="0.25">
      <c r="D36"/>
      <c r="E36"/>
      <c r="F36"/>
      <c r="G36"/>
      <c r="H36"/>
      <c r="I36"/>
      <c r="J36"/>
      <c r="K36" s="122"/>
    </row>
    <row r="37" spans="4:11" x14ac:dyDescent="0.25">
      <c r="D37"/>
      <c r="E37"/>
      <c r="F37"/>
      <c r="G37"/>
      <c r="H37"/>
      <c r="I37"/>
      <c r="J37"/>
      <c r="K37" s="122"/>
    </row>
    <row r="38" spans="4:11" x14ac:dyDescent="0.25">
      <c r="D38"/>
      <c r="E38"/>
      <c r="F38"/>
      <c r="G38"/>
      <c r="H38"/>
      <c r="I38"/>
      <c r="J38"/>
      <c r="K38" s="122"/>
    </row>
    <row r="39" spans="4:11" x14ac:dyDescent="0.25">
      <c r="D39"/>
      <c r="E39"/>
      <c r="F39"/>
      <c r="G39"/>
      <c r="H39"/>
      <c r="I39"/>
      <c r="J39"/>
      <c r="K39" s="122"/>
    </row>
    <row r="40" spans="4:11" x14ac:dyDescent="0.25">
      <c r="D40"/>
      <c r="E40"/>
      <c r="F40"/>
      <c r="G40"/>
      <c r="H40"/>
      <c r="I40"/>
      <c r="J40"/>
      <c r="K40" s="122"/>
    </row>
    <row r="41" spans="4:11" x14ac:dyDescent="0.25">
      <c r="D41"/>
      <c r="E41"/>
      <c r="F41"/>
      <c r="G41"/>
      <c r="H41"/>
      <c r="I41"/>
      <c r="J41"/>
      <c r="K41" s="122"/>
    </row>
    <row r="42" spans="4:11" x14ac:dyDescent="0.25">
      <c r="D42"/>
      <c r="E42"/>
      <c r="F42"/>
      <c r="G42"/>
      <c r="H42"/>
      <c r="I42"/>
      <c r="J42"/>
      <c r="K42" s="122"/>
    </row>
    <row r="43" spans="4:11" x14ac:dyDescent="0.25">
      <c r="D43"/>
      <c r="E43"/>
      <c r="F43"/>
      <c r="G43"/>
      <c r="H43"/>
      <c r="I43"/>
      <c r="J43"/>
      <c r="K43" s="122"/>
    </row>
    <row r="44" spans="4:11" x14ac:dyDescent="0.25">
      <c r="D44"/>
      <c r="E44"/>
      <c r="F44"/>
      <c r="G44"/>
      <c r="H44"/>
      <c r="I44"/>
      <c r="J44"/>
      <c r="K44" s="122"/>
    </row>
    <row r="45" spans="4:11" x14ac:dyDescent="0.25">
      <c r="D45"/>
      <c r="E45"/>
      <c r="F45"/>
      <c r="G45"/>
      <c r="H45"/>
      <c r="I45"/>
      <c r="J45"/>
      <c r="K45" s="122"/>
    </row>
    <row r="46" spans="4:11" x14ac:dyDescent="0.25">
      <c r="D46"/>
      <c r="E46"/>
      <c r="F46"/>
      <c r="G46"/>
      <c r="H46"/>
      <c r="I46"/>
      <c r="J46"/>
      <c r="K46" s="122"/>
    </row>
    <row r="47" spans="4:11" x14ac:dyDescent="0.25">
      <c r="D47"/>
      <c r="E47"/>
      <c r="F47"/>
      <c r="G47"/>
      <c r="H47"/>
      <c r="I47"/>
      <c r="J47"/>
      <c r="K47" s="122"/>
    </row>
    <row r="48" spans="4:11" x14ac:dyDescent="0.25">
      <c r="D48"/>
      <c r="E48"/>
      <c r="F48"/>
      <c r="G48"/>
      <c r="H48"/>
      <c r="I48"/>
      <c r="J48"/>
      <c r="K48" s="122"/>
    </row>
    <row r="49" spans="4:11" x14ac:dyDescent="0.25">
      <c r="D49"/>
      <c r="E49"/>
      <c r="F49"/>
      <c r="G49"/>
      <c r="H49"/>
      <c r="I49"/>
      <c r="J49"/>
      <c r="K49" s="122"/>
    </row>
    <row r="50" spans="4:11" x14ac:dyDescent="0.25">
      <c r="D50"/>
      <c r="E50"/>
      <c r="F50"/>
      <c r="G50"/>
      <c r="H50"/>
      <c r="I50"/>
      <c r="J50"/>
      <c r="K50" s="122"/>
    </row>
    <row r="51" spans="4:11" x14ac:dyDescent="0.25">
      <c r="D51"/>
      <c r="E51"/>
      <c r="F51"/>
      <c r="G51"/>
      <c r="H51"/>
      <c r="I51"/>
      <c r="J51"/>
      <c r="K51" s="122"/>
    </row>
    <row r="52" spans="4:11" x14ac:dyDescent="0.25">
      <c r="D52"/>
      <c r="E52"/>
      <c r="F52"/>
      <c r="G52"/>
      <c r="H52"/>
      <c r="I52"/>
      <c r="J52"/>
      <c r="K52" s="122"/>
    </row>
    <row r="53" spans="4:11" x14ac:dyDescent="0.25">
      <c r="D53"/>
      <c r="E53"/>
      <c r="F53"/>
      <c r="G53"/>
      <c r="H53"/>
      <c r="I53"/>
      <c r="J53"/>
      <c r="K53" s="122"/>
    </row>
    <row r="54" spans="4:11" x14ac:dyDescent="0.25">
      <c r="D54"/>
      <c r="E54"/>
      <c r="F54"/>
      <c r="G54"/>
      <c r="H54"/>
      <c r="I54"/>
      <c r="J54"/>
      <c r="K54" s="122"/>
    </row>
    <row r="55" spans="4:11" x14ac:dyDescent="0.25">
      <c r="D55"/>
      <c r="E55"/>
      <c r="F55"/>
      <c r="G55"/>
      <c r="H55"/>
      <c r="I55"/>
      <c r="J55"/>
      <c r="K55" s="122"/>
    </row>
    <row r="56" spans="4:11" x14ac:dyDescent="0.25">
      <c r="D56"/>
      <c r="E56"/>
      <c r="F56"/>
      <c r="G56"/>
      <c r="H56"/>
      <c r="I56"/>
      <c r="J56"/>
      <c r="K56" s="122"/>
    </row>
    <row r="57" spans="4:11" x14ac:dyDescent="0.25">
      <c r="D57"/>
      <c r="E57"/>
      <c r="F57"/>
      <c r="G57"/>
      <c r="H57"/>
      <c r="I57"/>
      <c r="J57"/>
      <c r="K57" s="122"/>
    </row>
    <row r="58" spans="4:11" x14ac:dyDescent="0.25">
      <c r="D58"/>
      <c r="E58"/>
      <c r="F58"/>
      <c r="G58"/>
      <c r="H58"/>
      <c r="I58"/>
      <c r="J58"/>
      <c r="K58" s="122"/>
    </row>
    <row r="59" spans="4:11" x14ac:dyDescent="0.25">
      <c r="D59"/>
      <c r="E59"/>
      <c r="F59"/>
      <c r="G59"/>
      <c r="H59"/>
      <c r="I59"/>
      <c r="J59"/>
      <c r="K59" s="122"/>
    </row>
    <row r="60" spans="4:11" x14ac:dyDescent="0.25">
      <c r="D60"/>
      <c r="E60"/>
      <c r="F60"/>
      <c r="G60"/>
      <c r="H60"/>
      <c r="I60"/>
      <c r="J60"/>
      <c r="K60" s="122"/>
    </row>
    <row r="61" spans="4:11" x14ac:dyDescent="0.25">
      <c r="D61"/>
      <c r="E61"/>
      <c r="F61"/>
      <c r="G61"/>
      <c r="H61"/>
      <c r="I61"/>
      <c r="J61"/>
      <c r="K61" s="122"/>
    </row>
    <row r="62" spans="4:11" x14ac:dyDescent="0.25">
      <c r="D62"/>
      <c r="E62"/>
      <c r="F62"/>
      <c r="G62"/>
      <c r="H62"/>
      <c r="I62"/>
      <c r="J62"/>
      <c r="K62" s="122"/>
    </row>
    <row r="63" spans="4:11" x14ac:dyDescent="0.25">
      <c r="D63"/>
      <c r="E63"/>
      <c r="F63"/>
      <c r="G63"/>
      <c r="H63"/>
      <c r="I63"/>
      <c r="J63"/>
      <c r="K63" s="122"/>
    </row>
    <row r="64" spans="4:11" x14ac:dyDescent="0.25">
      <c r="D64"/>
      <c r="E64"/>
      <c r="F64"/>
      <c r="G64"/>
      <c r="H64"/>
      <c r="I64"/>
      <c r="J64"/>
      <c r="K64" s="122"/>
    </row>
    <row r="65" spans="4:11" x14ac:dyDescent="0.25">
      <c r="D65"/>
      <c r="E65"/>
      <c r="F65"/>
      <c r="G65"/>
      <c r="H65"/>
      <c r="I65"/>
      <c r="J65"/>
      <c r="K65" s="122"/>
    </row>
    <row r="66" spans="4:11" x14ac:dyDescent="0.25">
      <c r="D66"/>
      <c r="E66"/>
      <c r="F66"/>
      <c r="G66"/>
      <c r="H66"/>
      <c r="I66"/>
      <c r="J66"/>
      <c r="K66" s="122"/>
    </row>
    <row r="67" spans="4:11" x14ac:dyDescent="0.25">
      <c r="D67"/>
      <c r="E67"/>
      <c r="F67"/>
      <c r="G67"/>
      <c r="H67"/>
      <c r="I67"/>
      <c r="J67"/>
      <c r="K67" s="122"/>
    </row>
    <row r="68" spans="4:11" x14ac:dyDescent="0.25">
      <c r="D68"/>
      <c r="E68"/>
      <c r="F68"/>
      <c r="G68"/>
      <c r="H68"/>
      <c r="I68"/>
      <c r="J68"/>
      <c r="K68" s="122"/>
    </row>
    <row r="69" spans="4:11" x14ac:dyDescent="0.25">
      <c r="D69"/>
      <c r="E69"/>
      <c r="F69"/>
      <c r="G69"/>
      <c r="H69"/>
      <c r="I69"/>
      <c r="J69"/>
      <c r="K69" s="122"/>
    </row>
    <row r="70" spans="4:11" x14ac:dyDescent="0.25">
      <c r="D70"/>
      <c r="E70"/>
      <c r="F70"/>
      <c r="G70"/>
      <c r="H70"/>
      <c r="I70"/>
      <c r="J70"/>
      <c r="K70" s="122"/>
    </row>
    <row r="71" spans="4:11" x14ac:dyDescent="0.25">
      <c r="D71"/>
      <c r="E71"/>
      <c r="F71"/>
      <c r="G71"/>
      <c r="H71"/>
      <c r="I71"/>
      <c r="J71"/>
      <c r="K71" s="122"/>
    </row>
    <row r="72" spans="4:11" x14ac:dyDescent="0.25">
      <c r="D72"/>
      <c r="E72"/>
      <c r="F72"/>
      <c r="G72"/>
      <c r="H72"/>
      <c r="I72"/>
      <c r="J72"/>
      <c r="K72" s="122"/>
    </row>
    <row r="73" spans="4:11" x14ac:dyDescent="0.25">
      <c r="D73"/>
      <c r="E73"/>
      <c r="F73"/>
      <c r="G73"/>
      <c r="H73"/>
      <c r="I73"/>
      <c r="J73"/>
      <c r="K73" s="122"/>
    </row>
    <row r="74" spans="4:11" x14ac:dyDescent="0.25">
      <c r="D74"/>
      <c r="E74"/>
      <c r="F74"/>
      <c r="G74"/>
      <c r="H74"/>
      <c r="I74"/>
      <c r="J74"/>
      <c r="K74" s="122"/>
    </row>
    <row r="75" spans="4:11" x14ac:dyDescent="0.25">
      <c r="D75"/>
      <c r="E75"/>
      <c r="F75"/>
      <c r="G75"/>
      <c r="H75"/>
      <c r="I75"/>
      <c r="J75"/>
      <c r="K75" s="122"/>
    </row>
    <row r="76" spans="4:11" x14ac:dyDescent="0.25">
      <c r="D76"/>
      <c r="E76"/>
      <c r="F76"/>
      <c r="G76"/>
      <c r="H76"/>
      <c r="I76"/>
      <c r="J76"/>
      <c r="K76" s="122"/>
    </row>
    <row r="77" spans="4:11" x14ac:dyDescent="0.25">
      <c r="D77"/>
      <c r="E77"/>
      <c r="F77"/>
      <c r="G77"/>
      <c r="H77"/>
      <c r="I77"/>
      <c r="J77"/>
      <c r="K77" s="122"/>
    </row>
    <row r="78" spans="4:11" x14ac:dyDescent="0.25">
      <c r="D78"/>
      <c r="E78"/>
      <c r="F78"/>
      <c r="G78"/>
      <c r="H78"/>
      <c r="I78"/>
      <c r="J78"/>
      <c r="K78" s="122"/>
    </row>
    <row r="79" spans="4:11" x14ac:dyDescent="0.25">
      <c r="D79"/>
      <c r="E79"/>
      <c r="F79"/>
      <c r="G79"/>
      <c r="H79"/>
      <c r="I79"/>
      <c r="J79"/>
      <c r="K79" s="122"/>
    </row>
    <row r="80" spans="4:11" x14ac:dyDescent="0.25">
      <c r="D80"/>
      <c r="E80"/>
      <c r="F80"/>
      <c r="G80"/>
      <c r="H80"/>
      <c r="I80"/>
      <c r="J80"/>
      <c r="K80" s="122"/>
    </row>
    <row r="81" spans="4:11" x14ac:dyDescent="0.25">
      <c r="D81"/>
      <c r="E81"/>
      <c r="F81"/>
      <c r="G81"/>
      <c r="H81"/>
      <c r="I81"/>
      <c r="J81"/>
      <c r="K81" s="122"/>
    </row>
    <row r="82" spans="4:11" x14ac:dyDescent="0.25">
      <c r="D82"/>
      <c r="E82"/>
      <c r="F82"/>
      <c r="G82"/>
      <c r="H82"/>
      <c r="I82"/>
      <c r="J82"/>
      <c r="K82" s="122"/>
    </row>
    <row r="83" spans="4:11" x14ac:dyDescent="0.25">
      <c r="D83"/>
      <c r="E83"/>
      <c r="F83"/>
      <c r="G83"/>
      <c r="H83"/>
      <c r="I83"/>
      <c r="J83"/>
      <c r="K83" s="122"/>
    </row>
    <row r="84" spans="4:11" x14ac:dyDescent="0.25">
      <c r="D84"/>
      <c r="E84"/>
      <c r="F84"/>
      <c r="G84"/>
      <c r="H84"/>
      <c r="I84"/>
      <c r="J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Invoice_Export</vt:lpstr>
      <vt:lpstr>Invoice_DOMESTIC</vt:lpstr>
      <vt:lpstr>Master</vt:lpstr>
      <vt:lpstr>Sales Register</vt:lpstr>
      <vt:lpstr>Sales Pivot</vt:lpstr>
      <vt:lpstr>Invoice_DOMESTIC!INVCOPY</vt:lpstr>
      <vt:lpstr>Invoice_Export!INVCOPY</vt:lpstr>
      <vt:lpstr>Invoice_DOMESTIC!Print_Area</vt:lpstr>
      <vt:lpstr>Invoice_Export!Print_Area</vt:lpstr>
      <vt:lpstr>Invoice_DOMESTIC!State</vt:lpstr>
      <vt:lpstr>Invoice_Export!State</vt:lpstr>
      <vt:lpstr>Invoice_DOMESTIC!States</vt:lpstr>
      <vt:lpstr>Invoice_Export!States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Mishra</dc:creator>
  <cp:lastModifiedBy>Prakash Mishra</cp:lastModifiedBy>
  <cp:lastPrinted>2017-06-28T05:12:16Z</cp:lastPrinted>
  <dcterms:created xsi:type="dcterms:W3CDTF">2017-06-26T16:15:37Z</dcterms:created>
  <dcterms:modified xsi:type="dcterms:W3CDTF">2017-06-28T07:03:43Z</dcterms:modified>
</cp:coreProperties>
</file>