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V Calculator" sheetId="1" r:id="rId1"/>
    <sheet name="PV at n year" sheetId="2" state="hidden" r:id="rId2"/>
    <sheet name="Cum PV at n year" sheetId="3" state="hidden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<sst xmlns="http://schemas.openxmlformats.org/spreadsheetml/2006/main" count="31" uniqueCount="28">
  <si>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N</t>
  </si>
  <si>
    <t>TABLE A - Present value of one rupee due at the end of n years</t>
  </si>
  <si>
    <t xml:space="preserve">TABLE B </t>
  </si>
  <si>
    <t xml:space="preserve">Present value of one rupee per year, n years at r % </t>
  </si>
  <si>
    <t>B. Com, IPCC, CA Final</t>
  </si>
  <si>
    <t>Vilas Chandrakant Rajapkar</t>
  </si>
  <si>
    <t>Sr. No.</t>
  </si>
  <si>
    <t>Parituclars</t>
  </si>
  <si>
    <t>PV on         per year</t>
  </si>
  <si>
    <t>n year at r %</t>
  </si>
  <si>
    <t>PV on        due at</t>
  </si>
  <si>
    <t>end of n years</t>
  </si>
  <si>
    <t>[ PVIF ]</t>
  </si>
  <si>
    <t>[ PVIFA ]</t>
  </si>
  <si>
    <t>Face Value (in         )</t>
  </si>
  <si>
    <t>Coupon / Interest Rate</t>
  </si>
  <si>
    <t>Coupon / Interest Amount</t>
  </si>
  <si>
    <t>Maturity Period (in years)</t>
  </si>
  <si>
    <t>Redemption Value</t>
  </si>
  <si>
    <t>Column</t>
  </si>
  <si>
    <t>Yield Rate</t>
  </si>
  <si>
    <t>Present Value (PV)</t>
  </si>
  <si>
    <t>Present Value (in         )</t>
  </si>
  <si>
    <t>A</t>
  </si>
  <si>
    <t>B</t>
  </si>
  <si>
    <t>Discount Price = A + B</t>
  </si>
  <si>
    <t>Mobile No. 98208 59067</t>
  </si>
  <si>
    <t>PRESENT VALUE (P.V.) CALCULATOR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</si>
</sst>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"/>
    <numFmt numFmtId="166" formatCode="0.00000000"/>
    <numFmt numFmtId="167" formatCode="0.000000"/>
    <numFmt numFmtId="168" formatCode="0.0000"/>
    <numFmt numFmtId="169" formatCode="_(* #,##0.00000_);_(* \(#,##0.00000\);_(* &quot;-&quot;?????_);_(@_)"/>
    <numFmt numFmtId="170" formatCode="_(* #,##0.0000_);_(* \(#,##0.0000\);_(* &quot;-&quot;?????_);_(@_)"/>
    <numFmt numFmtId="171" formatCode="_(* #,##0.0000_);_(* \(#,##0.0000\);_(* &quot;-&quot;????_);_(@_)"/>
    <numFmt numFmtId="172" formatCode="_(* #,##0.00000_);_(* \(#,##0.00000\);_(* &quot;-&quot;????_);_(@_)"/>
    <numFmt numFmtId="173" formatCode="_(* #,##0.000000_);_(* \(#,##0.000000\);_(* &quot;-&quot;????_);_(@_)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0.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erlin Sans FB Demi"/>
      <family val="2"/>
    </font>
    <font>
      <b/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color indexed="9"/>
      <name val="Calibri"/>
      <family val="2"/>
    </font>
    <font>
      <b/>
      <sz val="12"/>
      <color indexed="13"/>
      <name val="Calibri"/>
      <family val="2"/>
    </font>
    <font>
      <b/>
      <sz val="14"/>
      <color indexed="9"/>
      <name val="Calibri"/>
      <family val="2"/>
    </font>
    <font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3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0"/>
      <name val="Calibri"/>
      <family val="2"/>
    </font>
    <font>
      <b/>
      <sz val="15"/>
      <color theme="0"/>
      <name val="Calibri"/>
      <family val="2"/>
    </font>
    <font>
      <b/>
      <sz val="12"/>
      <color rgb="FFFFFF00"/>
      <name val="Calibri"/>
      <family val="2"/>
    </font>
    <font>
      <b/>
      <sz val="14"/>
      <color theme="0"/>
      <name val="Calibri"/>
      <family val="2"/>
    </font>
    <font>
      <sz val="11"/>
      <color rgb="FF0000FF"/>
      <name val="Calibri"/>
      <family val="2"/>
    </font>
    <font>
      <b/>
      <sz val="14"/>
      <color theme="0"/>
      <name val="Arial"/>
      <family val="2"/>
    </font>
    <font>
      <b/>
      <sz val="11"/>
      <color theme="9" tint="0.39998000860214233"/>
      <name val="Calibri"/>
      <family val="2"/>
    </font>
    <font>
      <b/>
      <sz val="13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/>
      <top/>
      <bottom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1" fontId="0" fillId="10" borderId="10" xfId="0" applyNumberFormat="1" applyFill="1" applyBorder="1" applyAlignment="1">
      <alignment/>
    </xf>
    <xf numFmtId="169" fontId="0" fillId="10" borderId="11" xfId="0" applyNumberFormat="1" applyFill="1" applyBorder="1" applyAlignment="1">
      <alignment/>
    </xf>
    <xf numFmtId="0" fontId="0" fillId="10" borderId="11" xfId="0" applyFill="1" applyBorder="1" applyAlignment="1">
      <alignment/>
    </xf>
    <xf numFmtId="9" fontId="2" fillId="19" borderId="12" xfId="58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0" fillId="11" borderId="0" xfId="0" applyFill="1" applyBorder="1" applyAlignment="1">
      <alignment/>
    </xf>
    <xf numFmtId="169" fontId="0" fillId="11" borderId="0" xfId="0" applyNumberFormat="1" applyFill="1" applyBorder="1" applyAlignment="1">
      <alignment/>
    </xf>
    <xf numFmtId="169" fontId="0" fillId="11" borderId="0" xfId="0" applyNumberFormat="1" applyFill="1" applyAlignment="1">
      <alignment/>
    </xf>
    <xf numFmtId="0" fontId="3" fillId="11" borderId="0" xfId="0" applyFont="1" applyFill="1" applyAlignment="1">
      <alignment/>
    </xf>
    <xf numFmtId="171" fontId="0" fillId="10" borderId="15" xfId="0" applyNumberFormat="1" applyFill="1" applyBorder="1" applyAlignment="1">
      <alignment/>
    </xf>
    <xf numFmtId="171" fontId="0" fillId="10" borderId="11" xfId="0" applyNumberFormat="1" applyFill="1" applyBorder="1" applyAlignment="1">
      <alignment/>
    </xf>
    <xf numFmtId="172" fontId="0" fillId="10" borderId="10" xfId="0" applyNumberFormat="1" applyFill="1" applyBorder="1" applyAlignment="1">
      <alignment/>
    </xf>
    <xf numFmtId="172" fontId="0" fillId="10" borderId="1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34" fillId="34" borderId="0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6" xfId="0" applyFont="1" applyFill="1" applyBorder="1" applyAlignment="1">
      <alignment horizontal="center"/>
    </xf>
    <xf numFmtId="0" fontId="34" fillId="33" borderId="0" xfId="0" applyFont="1" applyFill="1" applyBorder="1" applyAlignment="1" applyProtection="1">
      <alignment/>
      <protection locked="0"/>
    </xf>
    <xf numFmtId="0" fontId="34" fillId="34" borderId="0" xfId="0" applyFont="1" applyFill="1" applyBorder="1" applyAlignment="1" applyProtection="1">
      <alignment/>
      <protection locked="0"/>
    </xf>
    <xf numFmtId="174" fontId="34" fillId="33" borderId="0" xfId="0" applyNumberFormat="1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13" borderId="0" xfId="0" applyFont="1" applyFill="1" applyAlignment="1">
      <alignment/>
    </xf>
    <xf numFmtId="174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center"/>
    </xf>
    <xf numFmtId="181" fontId="34" fillId="33" borderId="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24" fillId="13" borderId="0" xfId="0" applyFont="1" applyFill="1" applyAlignment="1">
      <alignment/>
    </xf>
    <xf numFmtId="0" fontId="25" fillId="13" borderId="0" xfId="0" applyFont="1" applyFill="1" applyAlignment="1">
      <alignment/>
    </xf>
    <xf numFmtId="171" fontId="0" fillId="10" borderId="14" xfId="0" applyNumberFormat="1" applyFill="1" applyBorder="1" applyAlignment="1">
      <alignment/>
    </xf>
    <xf numFmtId="169" fontId="0" fillId="10" borderId="15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8" borderId="17" xfId="0" applyFill="1" applyBorder="1" applyAlignment="1">
      <alignment/>
    </xf>
    <xf numFmtId="0" fontId="37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181" fontId="51" fillId="34" borderId="0" xfId="0" applyNumberFormat="1" applyFont="1" applyFill="1" applyBorder="1" applyAlignment="1">
      <alignment/>
    </xf>
    <xf numFmtId="181" fontId="51" fillId="11" borderId="0" xfId="0" applyNumberFormat="1" applyFont="1" applyFill="1" applyBorder="1" applyAlignment="1">
      <alignment/>
    </xf>
    <xf numFmtId="10" fontId="53" fillId="34" borderId="0" xfId="0" applyNumberFormat="1" applyFont="1" applyFill="1" applyBorder="1" applyAlignment="1">
      <alignment/>
    </xf>
    <xf numFmtId="43" fontId="52" fillId="35" borderId="0" xfId="0" applyNumberFormat="1" applyFont="1" applyFill="1" applyBorder="1" applyAlignment="1">
      <alignment/>
    </xf>
    <xf numFmtId="181" fontId="51" fillId="34" borderId="0" xfId="0" applyNumberFormat="1" applyFont="1" applyFill="1" applyBorder="1" applyAlignment="1" applyProtection="1">
      <alignment/>
      <protection locked="0"/>
    </xf>
    <xf numFmtId="181" fontId="51" fillId="11" borderId="0" xfId="0" applyNumberFormat="1" applyFont="1" applyFill="1" applyBorder="1" applyAlignment="1" applyProtection="1">
      <alignment/>
      <protection locked="0"/>
    </xf>
    <xf numFmtId="10" fontId="53" fillId="34" borderId="0" xfId="0" applyNumberFormat="1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164" fontId="54" fillId="36" borderId="0" xfId="0" applyNumberFormat="1" applyFont="1" applyFill="1" applyBorder="1" applyAlignment="1" applyProtection="1">
      <alignment/>
      <protection hidden="1"/>
    </xf>
    <xf numFmtId="0" fontId="52" fillId="33" borderId="0" xfId="0" applyFont="1" applyFill="1" applyAlignment="1">
      <alignment horizontal="center"/>
    </xf>
    <xf numFmtId="0" fontId="34" fillId="37" borderId="0" xfId="0" applyFont="1" applyFill="1" applyAlignment="1">
      <alignment horizontal="left"/>
    </xf>
    <xf numFmtId="0" fontId="37" fillId="37" borderId="0" xfId="0" applyFont="1" applyFill="1" applyAlignment="1">
      <alignment horizontal="center"/>
    </xf>
    <xf numFmtId="0" fontId="55" fillId="13" borderId="0" xfId="0" applyFont="1" applyFill="1" applyAlignment="1">
      <alignment horizontal="left" vertical="top" wrapText="1"/>
    </xf>
    <xf numFmtId="0" fontId="56" fillId="37" borderId="0" xfId="0" applyFont="1" applyFill="1" applyAlignment="1">
      <alignment horizontal="center"/>
    </xf>
    <xf numFmtId="0" fontId="57" fillId="37" borderId="0" xfId="0" applyFont="1" applyFill="1" applyAlignment="1">
      <alignment horizontal="center"/>
    </xf>
    <xf numFmtId="0" fontId="58" fillId="37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3</xdr:row>
      <xdr:rowOff>47625</xdr:rowOff>
    </xdr:from>
    <xdr:to>
      <xdr:col>5</xdr:col>
      <xdr:colOff>581025</xdr:colOff>
      <xdr:row>3</xdr:row>
      <xdr:rowOff>190500</xdr:rowOff>
    </xdr:to>
    <xdr:pic>
      <xdr:nvPicPr>
        <xdr:cNvPr id="1" name="Picture 3" descr="http://i0.wp.com/www.cuttingthechai.com/wp-content/uploads/2010/07/rupee_sym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76275"/>
          <a:ext cx="171450" cy="142875"/>
        </a:xfrm>
        <a:prstGeom prst="rect">
          <a:avLst/>
        </a:prstGeom>
        <a:solidFill>
          <a:srgbClr val="77933C">
            <a:alpha val="94000"/>
          </a:srgbClr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3</xdr:row>
      <xdr:rowOff>57150</xdr:rowOff>
    </xdr:from>
    <xdr:to>
      <xdr:col>7</xdr:col>
      <xdr:colOff>581025</xdr:colOff>
      <xdr:row>4</xdr:row>
      <xdr:rowOff>9525</xdr:rowOff>
    </xdr:to>
    <xdr:pic>
      <xdr:nvPicPr>
        <xdr:cNvPr id="2" name="Picture 4" descr="http://i0.wp.com/www.cuttingthechai.com/wp-content/uploads/2010/07/rupee_sym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85800"/>
          <a:ext cx="171450" cy="142875"/>
        </a:xfrm>
        <a:prstGeom prst="rect">
          <a:avLst/>
        </a:prstGeom>
        <a:solidFill>
          <a:srgbClr val="77933C">
            <a:alpha val="94000"/>
          </a:srgbClr>
        </a:solidFill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7</xdr:row>
      <xdr:rowOff>38100</xdr:rowOff>
    </xdr:from>
    <xdr:to>
      <xdr:col>2</xdr:col>
      <xdr:colOff>457200</xdr:colOff>
      <xdr:row>7</xdr:row>
      <xdr:rowOff>180975</xdr:rowOff>
    </xdr:to>
    <xdr:pic>
      <xdr:nvPicPr>
        <xdr:cNvPr id="3" name="Picture 5" descr="http://i0.wp.com/www.cuttingthechai.com/wp-content/uploads/2010/07/rupee_sym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85900"/>
          <a:ext cx="171450" cy="142875"/>
        </a:xfrm>
        <a:prstGeom prst="rect">
          <a:avLst/>
        </a:prstGeom>
        <a:solidFill>
          <a:srgbClr val="77933C">
            <a:alpha val="94000"/>
          </a:srgbClr>
        </a:solidFill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21</xdr:row>
      <xdr:rowOff>66675</xdr:rowOff>
    </xdr:from>
    <xdr:to>
      <xdr:col>3</xdr:col>
      <xdr:colOff>38100</xdr:colOff>
      <xdr:row>21</xdr:row>
      <xdr:rowOff>209550</xdr:rowOff>
    </xdr:to>
    <xdr:pic>
      <xdr:nvPicPr>
        <xdr:cNvPr id="4" name="Picture 6" descr="http://i0.wp.com/www.cuttingthechai.com/wp-content/uploads/2010/07/rupee_sym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476750"/>
          <a:ext cx="171450" cy="142875"/>
        </a:xfrm>
        <a:prstGeom prst="rect">
          <a:avLst/>
        </a:prstGeom>
        <a:solidFill>
          <a:srgbClr val="77933C">
            <a:alpha val="94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3" sqref="H3"/>
    </sheetView>
  </sheetViews>
  <sheetFormatPr defaultColWidth="0" defaultRowHeight="12.75" zeroHeight="1"/>
  <cols>
    <col min="1" max="5" width="9.140625" style="0" customWidth="1"/>
    <col min="6" max="6" width="15.7109375" style="0" customWidth="1"/>
    <col min="7" max="7" width="9.140625" style="0" customWidth="1"/>
    <col min="8" max="8" width="17.57421875" style="0" bestFit="1" customWidth="1"/>
    <col min="9" max="16384" width="0" style="0" hidden="1" customWidth="1"/>
  </cols>
  <sheetData>
    <row r="1" spans="1:8" ht="15">
      <c r="A1" s="22"/>
      <c r="B1" s="22"/>
      <c r="C1" s="22"/>
      <c r="D1" s="22"/>
      <c r="E1" s="22"/>
      <c r="F1" s="22"/>
      <c r="G1" s="22"/>
      <c r="H1" s="22"/>
    </row>
    <row r="2" spans="1:8" ht="19.5">
      <c r="A2" s="55" t="s">
        <v>27</v>
      </c>
      <c r="B2" s="55"/>
      <c r="C2" s="55"/>
      <c r="D2" s="55"/>
      <c r="E2" s="55"/>
      <c r="F2" s="55"/>
      <c r="G2" s="55"/>
      <c r="H2" s="55"/>
    </row>
    <row r="3" spans="1:8" ht="15">
      <c r="A3" s="22"/>
      <c r="B3" s="22"/>
      <c r="C3" s="22"/>
      <c r="D3" s="22"/>
      <c r="E3" s="22"/>
      <c r="F3" s="22"/>
      <c r="G3" s="22"/>
      <c r="H3" s="22"/>
    </row>
    <row r="4" spans="1:8" ht="15">
      <c r="A4" s="44" t="s">
        <v>6</v>
      </c>
      <c r="B4" s="23" t="s">
        <v>7</v>
      </c>
      <c r="C4" s="23"/>
      <c r="D4" s="23"/>
      <c r="E4" s="23"/>
      <c r="F4" s="33" t="s">
        <v>10</v>
      </c>
      <c r="G4" s="23"/>
      <c r="H4" s="33" t="s">
        <v>8</v>
      </c>
    </row>
    <row r="5" spans="1:8" ht="15">
      <c r="A5" s="23"/>
      <c r="B5" s="23"/>
      <c r="C5" s="23"/>
      <c r="D5" s="23"/>
      <c r="E5" s="23"/>
      <c r="F5" s="23" t="s">
        <v>11</v>
      </c>
      <c r="G5" s="23"/>
      <c r="H5" s="23" t="s">
        <v>9</v>
      </c>
    </row>
    <row r="6" spans="1:8" ht="19.5">
      <c r="A6" s="23"/>
      <c r="B6" s="23"/>
      <c r="C6" s="23"/>
      <c r="D6" s="23"/>
      <c r="E6" s="23"/>
      <c r="F6" s="35" t="s">
        <v>12</v>
      </c>
      <c r="G6" s="23"/>
      <c r="H6" s="35" t="s">
        <v>13</v>
      </c>
    </row>
    <row r="7" spans="1:8" ht="15">
      <c r="A7" s="24"/>
      <c r="B7" s="25"/>
      <c r="C7" s="25"/>
      <c r="D7" s="25"/>
      <c r="E7" s="25"/>
      <c r="F7" s="23"/>
      <c r="G7" s="25"/>
      <c r="H7" s="23"/>
    </row>
    <row r="8" spans="1:8" ht="19.5">
      <c r="A8" s="26">
        <v>1</v>
      </c>
      <c r="B8" s="25" t="s">
        <v>14</v>
      </c>
      <c r="C8" s="25"/>
      <c r="D8" s="25"/>
      <c r="E8" s="25"/>
      <c r="F8" s="51">
        <v>1000</v>
      </c>
      <c r="G8" s="36"/>
      <c r="H8" s="47">
        <f>+F8</f>
        <v>1000</v>
      </c>
    </row>
    <row r="9" spans="1:8" ht="15">
      <c r="A9" s="26"/>
      <c r="B9" s="25"/>
      <c r="C9" s="25"/>
      <c r="D9" s="25"/>
      <c r="E9" s="25"/>
      <c r="F9" s="23"/>
      <c r="G9" s="25"/>
      <c r="H9" s="23"/>
    </row>
    <row r="10" spans="1:8" ht="19.5">
      <c r="A10" s="26">
        <v>2</v>
      </c>
      <c r="B10" s="25" t="s">
        <v>18</v>
      </c>
      <c r="C10" s="25"/>
      <c r="D10" s="25"/>
      <c r="E10" s="25"/>
      <c r="F10" s="50">
        <v>1000</v>
      </c>
      <c r="G10" s="25"/>
      <c r="H10" s="46">
        <f>+F10</f>
        <v>1000</v>
      </c>
    </row>
    <row r="11" spans="1:8" ht="15">
      <c r="A11" s="26"/>
      <c r="B11" s="25"/>
      <c r="C11" s="25"/>
      <c r="D11" s="25"/>
      <c r="E11" s="25"/>
      <c r="F11" s="23"/>
      <c r="G11" s="25"/>
      <c r="H11" s="23"/>
    </row>
    <row r="12" spans="1:8" ht="15.75">
      <c r="A12" s="26">
        <v>3</v>
      </c>
      <c r="B12" s="25" t="s">
        <v>15</v>
      </c>
      <c r="C12" s="25"/>
      <c r="D12" s="25"/>
      <c r="E12" s="25"/>
      <c r="F12" s="52">
        <v>0.15</v>
      </c>
      <c r="G12" s="25"/>
      <c r="H12" s="48">
        <f>+F12</f>
        <v>0.15</v>
      </c>
    </row>
    <row r="13" spans="1:8" ht="15">
      <c r="A13" s="26"/>
      <c r="B13" s="25"/>
      <c r="C13" s="25"/>
      <c r="D13" s="25"/>
      <c r="E13" s="27"/>
      <c r="F13" s="28"/>
      <c r="G13" s="27"/>
      <c r="H13" s="23"/>
    </row>
    <row r="14" spans="1:8" ht="15.75">
      <c r="A14" s="26">
        <v>4</v>
      </c>
      <c r="B14" s="25" t="s">
        <v>20</v>
      </c>
      <c r="C14" s="25"/>
      <c r="D14" s="25"/>
      <c r="E14" s="25"/>
      <c r="F14" s="52">
        <v>0.1</v>
      </c>
      <c r="G14" s="25"/>
      <c r="H14" s="48">
        <f>+F14</f>
        <v>0.1</v>
      </c>
    </row>
    <row r="15" spans="1:8" ht="15">
      <c r="A15" s="26"/>
      <c r="B15" s="25"/>
      <c r="C15" s="25"/>
      <c r="D15" s="25"/>
      <c r="E15" s="25"/>
      <c r="F15" s="23"/>
      <c r="G15" s="25"/>
      <c r="H15" s="23"/>
    </row>
    <row r="16" spans="1:8" ht="19.5">
      <c r="A16" s="26">
        <v>5</v>
      </c>
      <c r="B16" s="25" t="s">
        <v>16</v>
      </c>
      <c r="C16" s="25"/>
      <c r="D16" s="25"/>
      <c r="E16" s="25"/>
      <c r="F16" s="34"/>
      <c r="G16" s="25"/>
      <c r="H16" s="45">
        <f>+H8*H12</f>
        <v>150</v>
      </c>
    </row>
    <row r="17" spans="1:8" ht="15">
      <c r="A17" s="26"/>
      <c r="B17" s="25"/>
      <c r="C17" s="25"/>
      <c r="D17" s="25"/>
      <c r="E17" s="25"/>
      <c r="F17" s="23"/>
      <c r="G17" s="25"/>
      <c r="H17" s="23"/>
    </row>
    <row r="18" spans="1:8" ht="19.5">
      <c r="A18" s="26">
        <v>6</v>
      </c>
      <c r="B18" s="25" t="s">
        <v>17</v>
      </c>
      <c r="C18" s="25"/>
      <c r="D18" s="25"/>
      <c r="E18" s="25"/>
      <c r="F18" s="53">
        <v>5</v>
      </c>
      <c r="G18" s="25"/>
      <c r="H18" s="45">
        <f>+F18</f>
        <v>5</v>
      </c>
    </row>
    <row r="19" spans="1:8" ht="15">
      <c r="A19" s="26"/>
      <c r="B19" s="25"/>
      <c r="C19" s="25"/>
      <c r="D19" s="25"/>
      <c r="E19" s="29"/>
      <c r="F19" s="32"/>
      <c r="G19" s="29"/>
      <c r="H19" s="30"/>
    </row>
    <row r="20" spans="1:8" ht="18.75">
      <c r="A20" s="26">
        <v>7</v>
      </c>
      <c r="B20" s="25" t="s">
        <v>21</v>
      </c>
      <c r="C20" s="25"/>
      <c r="D20" s="25"/>
      <c r="E20" s="25"/>
      <c r="F20" s="54">
        <f>+VLOOKUP(F18,'PV at n year'!$A$4:$AZ$55,F28,FALSE)</f>
        <v>0.620921323059155</v>
      </c>
      <c r="G20" s="25"/>
      <c r="H20" s="54">
        <f>+VLOOKUP(H18,'Cum PV at n year'!$A$4:$AZ$55,H28,FALSE)</f>
        <v>3.790786769408448</v>
      </c>
    </row>
    <row r="21" spans="1:8" ht="15">
      <c r="A21" s="26"/>
      <c r="B21" s="25"/>
      <c r="C21" s="25"/>
      <c r="D21" s="25"/>
      <c r="E21" s="25"/>
      <c r="F21" s="23"/>
      <c r="G21" s="25"/>
      <c r="H21" s="30"/>
    </row>
    <row r="22" spans="1:8" ht="19.5">
      <c r="A22" s="26">
        <v>8</v>
      </c>
      <c r="B22" s="25" t="s">
        <v>22</v>
      </c>
      <c r="C22" s="25"/>
      <c r="D22" s="25"/>
      <c r="E22" s="25" t="s">
        <v>23</v>
      </c>
      <c r="F22" s="49">
        <f>+F10*F20</f>
        <v>620.921323059155</v>
      </c>
      <c r="G22" s="25" t="s">
        <v>24</v>
      </c>
      <c r="H22" s="49">
        <f>+H16*H20</f>
        <v>568.6180154112672</v>
      </c>
    </row>
    <row r="23" spans="1:8" ht="15">
      <c r="A23" s="26"/>
      <c r="B23" s="25"/>
      <c r="C23" s="25"/>
      <c r="D23" s="25"/>
      <c r="E23" s="25"/>
      <c r="F23" s="25"/>
      <c r="G23" s="25"/>
      <c r="H23" s="30"/>
    </row>
    <row r="24" spans="1:8" ht="19.5">
      <c r="A24" s="26">
        <v>9</v>
      </c>
      <c r="B24" s="25" t="s">
        <v>25</v>
      </c>
      <c r="C24" s="25"/>
      <c r="D24" s="25"/>
      <c r="E24" s="25"/>
      <c r="F24" s="25"/>
      <c r="G24" s="25"/>
      <c r="H24" s="49">
        <f>+F22+H22</f>
        <v>1189.539338470422</v>
      </c>
    </row>
    <row r="25" spans="1:8" ht="15">
      <c r="A25" s="26"/>
      <c r="B25" s="25"/>
      <c r="C25" s="25"/>
      <c r="D25" s="25"/>
      <c r="E25" s="25"/>
      <c r="F25" s="25"/>
      <c r="G25" s="25"/>
      <c r="H25" s="25"/>
    </row>
    <row r="26" spans="1:8" ht="15">
      <c r="A26" s="24"/>
      <c r="B26" s="25"/>
      <c r="C26" s="25"/>
      <c r="D26" s="25"/>
      <c r="E26" s="25"/>
      <c r="F26" s="25"/>
      <c r="G26" s="25"/>
      <c r="H26" s="25"/>
    </row>
    <row r="27" spans="1:8" ht="15" hidden="1">
      <c r="A27" s="31"/>
      <c r="B27" s="31"/>
      <c r="C27" s="31"/>
      <c r="D27" s="31"/>
      <c r="E27" s="31"/>
      <c r="F27" s="31"/>
      <c r="G27" s="31"/>
      <c r="H27" s="31"/>
    </row>
    <row r="28" spans="1:8" ht="15" hidden="1">
      <c r="A28" s="31"/>
      <c r="B28" s="39" t="s">
        <v>19</v>
      </c>
      <c r="C28" s="31"/>
      <c r="D28" s="31"/>
      <c r="E28" s="31"/>
      <c r="F28" s="38">
        <f>+MATCH(F14,'PV at n year'!$B$4:$AY$4,0)+1</f>
        <v>11</v>
      </c>
      <c r="G28" s="31"/>
      <c r="H28" s="38">
        <f>+MATCH(H14,'Cum PV at n year'!$B$4:$AY$4,0)+1</f>
        <v>11</v>
      </c>
    </row>
    <row r="29" spans="1:8" ht="15" hidden="1">
      <c r="A29" s="31"/>
      <c r="B29" s="31"/>
      <c r="C29" s="31"/>
      <c r="D29" s="31"/>
      <c r="E29" s="31"/>
      <c r="F29" s="31"/>
      <c r="G29" s="31"/>
      <c r="H29" s="31"/>
    </row>
    <row r="30" spans="1:8" ht="15" hidden="1">
      <c r="A30" s="31"/>
      <c r="B30" s="37"/>
      <c r="C30" s="37"/>
      <c r="D30" s="37"/>
      <c r="E30" s="37"/>
      <c r="F30" s="37"/>
      <c r="G30" s="37"/>
      <c r="H30" s="31"/>
    </row>
    <row r="31" spans="1:8" ht="15">
      <c r="A31" s="56"/>
      <c r="B31" s="56"/>
      <c r="C31" s="56"/>
      <c r="D31" s="56"/>
      <c r="E31" s="56"/>
      <c r="F31" s="56"/>
      <c r="G31" s="56"/>
      <c r="H31" s="56"/>
    </row>
    <row r="32" spans="1:8" ht="18">
      <c r="A32" s="59" t="s">
        <v>5</v>
      </c>
      <c r="B32" s="59"/>
      <c r="C32" s="59"/>
      <c r="D32" s="59"/>
      <c r="E32" s="59"/>
      <c r="F32" s="59"/>
      <c r="G32" s="59"/>
      <c r="H32" s="59"/>
    </row>
    <row r="33" spans="1:8" ht="15">
      <c r="A33" s="60" t="s">
        <v>4</v>
      </c>
      <c r="B33" s="60"/>
      <c r="C33" s="60"/>
      <c r="D33" s="60"/>
      <c r="E33" s="60"/>
      <c r="F33" s="60"/>
      <c r="G33" s="60"/>
      <c r="H33" s="60"/>
    </row>
    <row r="34" spans="1:8" ht="17.25">
      <c r="A34" s="61" t="s">
        <v>26</v>
      </c>
      <c r="B34" s="61"/>
      <c r="C34" s="61"/>
      <c r="D34" s="61"/>
      <c r="E34" s="61"/>
      <c r="F34" s="61"/>
      <c r="G34" s="61"/>
      <c r="H34" s="61"/>
    </row>
    <row r="35" spans="1:8" ht="15">
      <c r="A35" s="57"/>
      <c r="B35" s="57"/>
      <c r="C35" s="57"/>
      <c r="D35" s="57"/>
      <c r="E35" s="57"/>
      <c r="F35" s="57"/>
      <c r="G35" s="57"/>
      <c r="H35" s="57"/>
    </row>
    <row r="36" spans="1:8" ht="15" hidden="1">
      <c r="A36" s="31"/>
      <c r="B36" s="31"/>
      <c r="C36" s="31"/>
      <c r="D36" s="31"/>
      <c r="E36" s="31"/>
      <c r="F36" s="31"/>
      <c r="G36" s="31"/>
      <c r="H36" s="31"/>
    </row>
    <row r="37" spans="1:8" ht="12.75" hidden="1">
      <c r="A37" s="58"/>
      <c r="B37" s="58"/>
      <c r="C37" s="58"/>
      <c r="D37" s="58"/>
      <c r="E37" s="58"/>
      <c r="F37" s="58"/>
      <c r="G37" s="58"/>
      <c r="H37" s="58"/>
    </row>
    <row r="38" spans="1:8" ht="12.75" hidden="1">
      <c r="A38" s="58"/>
      <c r="B38" s="58"/>
      <c r="C38" s="58"/>
      <c r="D38" s="58"/>
      <c r="E38" s="58"/>
      <c r="F38" s="58"/>
      <c r="G38" s="58"/>
      <c r="H38" s="58"/>
    </row>
    <row r="39" spans="1:8" ht="12.75" hidden="1">
      <c r="A39" s="58"/>
      <c r="B39" s="58"/>
      <c r="C39" s="58"/>
      <c r="D39" s="58"/>
      <c r="E39" s="58"/>
      <c r="F39" s="58"/>
      <c r="G39" s="58"/>
      <c r="H39" s="58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password="F671" sheet="1" objects="1" scenarios="1"/>
  <mergeCells count="7">
    <mergeCell ref="A2:H2"/>
    <mergeCell ref="A31:H31"/>
    <mergeCell ref="A35:H35"/>
    <mergeCell ref="A37:H39"/>
    <mergeCell ref="A32:H32"/>
    <mergeCell ref="A33:H33"/>
    <mergeCell ref="A34:H34"/>
  </mergeCells>
  <dataValidations count="3">
    <dataValidation type="list" allowBlank="1" showInputMessage="1" showErrorMessage="1" sqref="E13:G13">
      <formula1>"Monthly, Quarterly, Yearly"</formula1>
    </dataValidation>
    <dataValidation type="list" allowBlank="1" showInputMessage="1" showErrorMessage="1" sqref="F14">
      <formula1>"1%,2%,3%,4%,5%,6%,7%,8%,9%,10%,11%,12%,13%,14%,15%,16%,17%,18%,19%,20%,21%,22%,23%,24%,25%,26%,27%,28%,29%,30%,31%,32%,33%,34%,35%,36%,37%,38%,39%,40%,41%,42%,43%,44%,45%,46%,47%,48%,49%,50%"</formula1>
    </dataValidation>
    <dataValidation type="list" allowBlank="1" showInputMessage="1" showErrorMessage="1" sqref="F18">
      <formula1>"1,2,3,4,5,6,7,8,9,10,11,12,13,14,15,16,17,18,19,20,21,22,23,24,25,26,27,28,29,30,31,32,33,34,35,36,37,38,39,40,41,42,43,44,45,46,47,48,49,50"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"/>
  <sheetViews>
    <sheetView zoomScalePageLayoutView="0" workbookViewId="0" topLeftCell="A39">
      <selection activeCell="B45" sqref="B45"/>
    </sheetView>
  </sheetViews>
  <sheetFormatPr defaultColWidth="9.140625" defaultRowHeight="12.75"/>
  <cols>
    <col min="1" max="1" width="4.7109375" style="0" customWidth="1"/>
  </cols>
  <sheetData>
    <row r="1" spans="1:5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3.5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2.75">
      <c r="A4" s="5" t="s">
        <v>0</v>
      </c>
      <c r="B4" s="4">
        <v>0.01</v>
      </c>
      <c r="C4" s="4">
        <v>0.02</v>
      </c>
      <c r="D4" s="4">
        <v>0.03</v>
      </c>
      <c r="E4" s="4">
        <v>0.04</v>
      </c>
      <c r="F4" s="4">
        <v>0.05</v>
      </c>
      <c r="G4" s="4">
        <v>0.06</v>
      </c>
      <c r="H4" s="4">
        <v>0.07</v>
      </c>
      <c r="I4" s="4">
        <v>0.08</v>
      </c>
      <c r="J4" s="4">
        <v>0.09</v>
      </c>
      <c r="K4" s="4">
        <v>0.1</v>
      </c>
      <c r="L4" s="4">
        <v>0.11</v>
      </c>
      <c r="M4" s="4">
        <v>0.12</v>
      </c>
      <c r="N4" s="4">
        <v>0.13</v>
      </c>
      <c r="O4" s="4">
        <v>0.14</v>
      </c>
      <c r="P4" s="4">
        <v>0.15</v>
      </c>
      <c r="Q4" s="4">
        <v>0.16</v>
      </c>
      <c r="R4" s="4">
        <v>0.17</v>
      </c>
      <c r="S4" s="4">
        <v>0.18</v>
      </c>
      <c r="T4" s="4">
        <v>0.19</v>
      </c>
      <c r="U4" s="4">
        <v>0.2</v>
      </c>
      <c r="V4" s="4">
        <v>0.21</v>
      </c>
      <c r="W4" s="4">
        <v>0.22</v>
      </c>
      <c r="X4" s="4">
        <v>0.23</v>
      </c>
      <c r="Y4" s="4">
        <v>0.24</v>
      </c>
      <c r="Z4" s="4">
        <v>0.25</v>
      </c>
      <c r="AA4" s="4">
        <v>0.26</v>
      </c>
      <c r="AB4" s="4">
        <v>0.27</v>
      </c>
      <c r="AC4" s="4">
        <v>0.28</v>
      </c>
      <c r="AD4" s="4">
        <v>0.29</v>
      </c>
      <c r="AE4" s="4">
        <v>0.3</v>
      </c>
      <c r="AF4" s="4">
        <v>0.31</v>
      </c>
      <c r="AG4" s="4">
        <v>0.32</v>
      </c>
      <c r="AH4" s="4">
        <v>0.33</v>
      </c>
      <c r="AI4" s="4">
        <v>0.34</v>
      </c>
      <c r="AJ4" s="4">
        <v>0.35</v>
      </c>
      <c r="AK4" s="4">
        <v>0.36</v>
      </c>
      <c r="AL4" s="4">
        <v>0.37</v>
      </c>
      <c r="AM4" s="4">
        <v>0.38</v>
      </c>
      <c r="AN4" s="4">
        <v>0.39</v>
      </c>
      <c r="AO4" s="4">
        <v>0.4</v>
      </c>
      <c r="AP4" s="4">
        <v>0.41</v>
      </c>
      <c r="AQ4" s="4">
        <v>0.42</v>
      </c>
      <c r="AR4" s="4">
        <v>0.43</v>
      </c>
      <c r="AS4" s="4">
        <v>0.44</v>
      </c>
      <c r="AT4" s="4">
        <v>0.45</v>
      </c>
      <c r="AU4" s="4">
        <v>0.46</v>
      </c>
      <c r="AV4" s="4">
        <v>0.47</v>
      </c>
      <c r="AW4" s="4">
        <v>0.48</v>
      </c>
      <c r="AX4" s="4">
        <v>0.49</v>
      </c>
      <c r="AY4" s="4">
        <v>0.5</v>
      </c>
      <c r="AZ4" s="5" t="s">
        <v>0</v>
      </c>
    </row>
    <row r="5" spans="1:52" ht="12.75">
      <c r="A5" s="6">
        <v>1</v>
      </c>
      <c r="B5" s="21">
        <f>1/1.01</f>
        <v>0.9900990099009901</v>
      </c>
      <c r="C5" s="21">
        <f>1/1.02</f>
        <v>0.9803921568627451</v>
      </c>
      <c r="D5" s="21">
        <f>1/1.03</f>
        <v>0.970873786407767</v>
      </c>
      <c r="E5" s="21">
        <f>1/1.04</f>
        <v>0.9615384615384615</v>
      </c>
      <c r="F5" s="21">
        <f>1/1.05</f>
        <v>0.9523809523809523</v>
      </c>
      <c r="G5" s="21">
        <f>1/1.06</f>
        <v>0.9433962264150942</v>
      </c>
      <c r="H5" s="21">
        <f>1/1.07</f>
        <v>0.9345794392523364</v>
      </c>
      <c r="I5" s="21">
        <f>1/1.08</f>
        <v>0.9259259259259258</v>
      </c>
      <c r="J5" s="21">
        <f>1/1.09</f>
        <v>0.9174311926605504</v>
      </c>
      <c r="K5" s="21">
        <f>1/1.1</f>
        <v>0.9090909090909091</v>
      </c>
      <c r="L5" s="20">
        <f>1/1.11</f>
        <v>0.9009009009009008</v>
      </c>
      <c r="M5" s="20">
        <f>1/1.12</f>
        <v>0.8928571428571428</v>
      </c>
      <c r="N5" s="20">
        <f>1/1.13</f>
        <v>0.8849557522123894</v>
      </c>
      <c r="O5" s="20">
        <f>1/1.14</f>
        <v>0.8771929824561404</v>
      </c>
      <c r="P5" s="20">
        <f>1/1.15</f>
        <v>0.8695652173913044</v>
      </c>
      <c r="Q5" s="20">
        <f>1/1.16</f>
        <v>0.8620689655172414</v>
      </c>
      <c r="R5" s="20">
        <f>1/1.17</f>
        <v>0.8547008547008548</v>
      </c>
      <c r="S5" s="20">
        <f>1/1.18</f>
        <v>0.8474576271186441</v>
      </c>
      <c r="T5" s="20">
        <f>1/1.19</f>
        <v>0.8403361344537815</v>
      </c>
      <c r="U5" s="20">
        <f>1/1.2</f>
        <v>0.8333333333333334</v>
      </c>
      <c r="V5" s="20">
        <f>1/1.21</f>
        <v>0.8264462809917356</v>
      </c>
      <c r="W5" s="20">
        <f>1/1.22</f>
        <v>0.819672131147541</v>
      </c>
      <c r="X5" s="20">
        <f>1/1.23</f>
        <v>0.8130081300813008</v>
      </c>
      <c r="Y5" s="20">
        <f>1/1.24</f>
        <v>0.8064516129032259</v>
      </c>
      <c r="Z5" s="20">
        <f>1/1.25</f>
        <v>0.8</v>
      </c>
      <c r="AA5" s="20">
        <f>1/1.26</f>
        <v>0.7936507936507936</v>
      </c>
      <c r="AB5" s="20">
        <f>1/1.27</f>
        <v>0.7874015748031495</v>
      </c>
      <c r="AC5" s="20">
        <f>1/1.28</f>
        <v>0.78125</v>
      </c>
      <c r="AD5" s="20">
        <f>1/1.29</f>
        <v>0.7751937984496123</v>
      </c>
      <c r="AE5" s="20">
        <f>1/1.3</f>
        <v>0.7692307692307692</v>
      </c>
      <c r="AF5" s="20">
        <f>1/1.31</f>
        <v>0.7633587786259541</v>
      </c>
      <c r="AG5" s="20">
        <f>1/1.32</f>
        <v>0.7575757575757576</v>
      </c>
      <c r="AH5" s="20">
        <f>1/1.33</f>
        <v>0.7518796992481203</v>
      </c>
      <c r="AI5" s="20">
        <f>1/1.34</f>
        <v>0.7462686567164178</v>
      </c>
      <c r="AJ5" s="20">
        <f>1/1.35</f>
        <v>0.7407407407407407</v>
      </c>
      <c r="AK5" s="20">
        <f>1/1.36</f>
        <v>0.7352941176470588</v>
      </c>
      <c r="AL5" s="20">
        <f>1/1.37</f>
        <v>0.7299270072992701</v>
      </c>
      <c r="AM5" s="20">
        <f>1/1.38</f>
        <v>0.7246376811594204</v>
      </c>
      <c r="AN5" s="20">
        <f>1/1.39</f>
        <v>0.7194244604316548</v>
      </c>
      <c r="AO5" s="20">
        <f>1/1.4</f>
        <v>0.7142857142857143</v>
      </c>
      <c r="AP5" s="20">
        <f>1/1.41</f>
        <v>0.7092198581560284</v>
      </c>
      <c r="AQ5" s="20">
        <f>1/1.42</f>
        <v>0.7042253521126761</v>
      </c>
      <c r="AR5" s="20">
        <f>1/1.43</f>
        <v>0.6993006993006994</v>
      </c>
      <c r="AS5" s="20">
        <f>1/1.44</f>
        <v>0.6944444444444444</v>
      </c>
      <c r="AT5" s="20">
        <f>1/1.45</f>
        <v>0.6896551724137931</v>
      </c>
      <c r="AU5" s="20">
        <f>1/1.46</f>
        <v>0.684931506849315</v>
      </c>
      <c r="AV5" s="20">
        <f>1/1.47</f>
        <v>0.6802721088435374</v>
      </c>
      <c r="AW5" s="20">
        <f>1/1.48</f>
        <v>0.6756756756756757</v>
      </c>
      <c r="AX5" s="20">
        <f>1/1.49</f>
        <v>0.6711409395973155</v>
      </c>
      <c r="AY5" s="20">
        <f>1/1.5</f>
        <v>0.6666666666666666</v>
      </c>
      <c r="AZ5" s="6">
        <v>1</v>
      </c>
    </row>
    <row r="6" spans="1:52" ht="12.75">
      <c r="A6" s="6">
        <f>+A5+1</f>
        <v>2</v>
      </c>
      <c r="B6" s="21">
        <f>+B5*(1/1.01)</f>
        <v>0.9802960494069208</v>
      </c>
      <c r="C6" s="21">
        <f>+C5*(1/1.02)</f>
        <v>0.9611687812379853</v>
      </c>
      <c r="D6" s="21">
        <f>+D5*(1/1.03)</f>
        <v>0.9425959091337544</v>
      </c>
      <c r="E6" s="21">
        <f>+E5*(1/1.04)</f>
        <v>0.9245562130177513</v>
      </c>
      <c r="F6" s="21">
        <f>+F5*(1/1.05)</f>
        <v>0.9070294784580498</v>
      </c>
      <c r="G6" s="21">
        <f>+G5*(1/1.06)</f>
        <v>0.8899964400142397</v>
      </c>
      <c r="H6" s="21">
        <f>+H5*(1/1.07)</f>
        <v>0.8734387282732117</v>
      </c>
      <c r="I6" s="21">
        <f>+I5*(1/1.08)</f>
        <v>0.8573388203017831</v>
      </c>
      <c r="J6" s="21">
        <f>+J5*(1/1.09)</f>
        <v>0.84167999326656</v>
      </c>
      <c r="K6" s="21">
        <f>+K5*(1/1.1)</f>
        <v>0.8264462809917354</v>
      </c>
      <c r="L6" s="20">
        <f>+L5*(1/1.11)</f>
        <v>0.8116224332440547</v>
      </c>
      <c r="M6" s="20">
        <f>+M5*(1/1.12)</f>
        <v>0.7971938775510203</v>
      </c>
      <c r="N6" s="20">
        <f>+N5*(1/1.13)</f>
        <v>0.783146683373796</v>
      </c>
      <c r="O6" s="20">
        <f>+O5*(1/1.14)</f>
        <v>0.7694675284702986</v>
      </c>
      <c r="P6" s="20">
        <f>+P5*(1/1.15)</f>
        <v>0.7561436672967865</v>
      </c>
      <c r="Q6" s="20">
        <f>+Q5*(1/1.16)</f>
        <v>0.7431629013079668</v>
      </c>
      <c r="R6" s="20">
        <f>+R5*(1/1.17)</f>
        <v>0.7305135510263716</v>
      </c>
      <c r="S6" s="20">
        <f>+S5*(1/1.18)</f>
        <v>0.7181844297615629</v>
      </c>
      <c r="T6" s="20">
        <f>+T5*(1/1.19)</f>
        <v>0.706164818868724</v>
      </c>
      <c r="U6" s="20">
        <f>+U5*(1/1.2)</f>
        <v>0.6944444444444445</v>
      </c>
      <c r="V6" s="20">
        <f>+V5*(1/1.21)</f>
        <v>0.6830134553650707</v>
      </c>
      <c r="W6" s="20">
        <f>+W5*(1/1.22)</f>
        <v>0.6718624025799517</v>
      </c>
      <c r="X6" s="20">
        <f>+X5*(1/1.23)</f>
        <v>0.6609822195782933</v>
      </c>
      <c r="Y6" s="20">
        <f>+Y5*(1/1.24)</f>
        <v>0.6503642039542145</v>
      </c>
      <c r="Z6" s="20">
        <f>+Z5*(1/1.25)</f>
        <v>0.6400000000000001</v>
      </c>
      <c r="AA6" s="20">
        <f>+AA5*(1/1.26)</f>
        <v>0.6298815822625345</v>
      </c>
      <c r="AB6" s="20">
        <f>+AB5*(1/1.27)</f>
        <v>0.6200012400024799</v>
      </c>
      <c r="AC6" s="20">
        <f>+AC5*(1/1.28)</f>
        <v>0.6103515625</v>
      </c>
      <c r="AD6" s="20">
        <f>+AD5*(1/1.29)</f>
        <v>0.6009254251547382</v>
      </c>
      <c r="AE6" s="20">
        <f>+AE5*(1/1.3)</f>
        <v>0.5917159763313609</v>
      </c>
      <c r="AF6" s="20">
        <f>+AF5*(1/1.31)</f>
        <v>0.5827166249053084</v>
      </c>
      <c r="AG6" s="20">
        <f>+AG5*(1/1.32)</f>
        <v>0.573921028466483</v>
      </c>
      <c r="AH6" s="20">
        <f>+AH5*(1/1.33)</f>
        <v>0.5653230821414438</v>
      </c>
      <c r="AI6" s="20">
        <f>+AI5*(1/1.34)</f>
        <v>0.5569169079973267</v>
      </c>
      <c r="AJ6" s="20">
        <f>+AJ5*(1/1.35)</f>
        <v>0.5486968449931412</v>
      </c>
      <c r="AK6" s="20">
        <f>+AK5*(1/1.36)</f>
        <v>0.5406574394463667</v>
      </c>
      <c r="AL6" s="20">
        <f>+AL5*(1/1.37)</f>
        <v>0.5327934359848686</v>
      </c>
      <c r="AM6" s="20">
        <f>+AM5*(1/1.38)</f>
        <v>0.5250997689561018</v>
      </c>
      <c r="AN6" s="20">
        <f>+AN5*(1/1.39)</f>
        <v>0.5175715542673776</v>
      </c>
      <c r="AO6" s="20">
        <f>+AO5*(1/1.4)</f>
        <v>0.5102040816326531</v>
      </c>
      <c r="AP6" s="20">
        <f aca="true" t="shared" si="0" ref="AP6:AP29">+AP5*(1/1.41)</f>
        <v>0.502992807202857</v>
      </c>
      <c r="AQ6" s="20">
        <f aca="true" t="shared" si="1" ref="AQ6:AQ29">+AQ5*(1/1.42)</f>
        <v>0.4959333465582227</v>
      </c>
      <c r="AR6" s="20">
        <f aca="true" t="shared" si="2" ref="AR6:AR29">+AR5*(1/1.43)</f>
        <v>0.48902146804244717</v>
      </c>
      <c r="AS6" s="20">
        <f aca="true" t="shared" si="3" ref="AS6:AS29">+AS5*(1/1.44)</f>
        <v>0.48225308641975306</v>
      </c>
      <c r="AT6" s="20">
        <f aca="true" t="shared" si="4" ref="AT6:AT29">+AT5*(1/1.45)</f>
        <v>0.47562425683709875</v>
      </c>
      <c r="AU6" s="20">
        <f aca="true" t="shared" si="5" ref="AU6:AU29">+AU5*(1/1.46)</f>
        <v>0.4691311690748733</v>
      </c>
      <c r="AV6" s="20">
        <f aca="true" t="shared" si="6" ref="AV6:AV29">+AV5*(1/1.47)</f>
        <v>0.4627701420704336</v>
      </c>
      <c r="AW6" s="20">
        <f aca="true" t="shared" si="7" ref="AW6:AW29">+AW5*(1/1.48)</f>
        <v>0.4565376186997808</v>
      </c>
      <c r="AX6" s="20">
        <f aca="true" t="shared" si="8" ref="AX6:AX29">+AX5*(1/1.49)</f>
        <v>0.45043016080356746</v>
      </c>
      <c r="AY6" s="20">
        <f aca="true" t="shared" si="9" ref="AY6:AY29">+AY5*(1/1.5)</f>
        <v>0.4444444444444444</v>
      </c>
      <c r="AZ6" s="6">
        <f>+AZ5+1</f>
        <v>2</v>
      </c>
    </row>
    <row r="7" spans="1:52" ht="12.75">
      <c r="A7" s="6">
        <f aca="true" t="shared" si="10" ref="A7:A54">+A6+1</f>
        <v>3</v>
      </c>
      <c r="B7" s="21">
        <f>+B6*(1/1.01)</f>
        <v>0.9705901479276444</v>
      </c>
      <c r="C7" s="21">
        <f aca="true" t="shared" si="11" ref="C7:C54">+C6*(1/1.02)</f>
        <v>0.9423223345470444</v>
      </c>
      <c r="D7" s="21">
        <f aca="true" t="shared" si="12" ref="D7:D54">+D6*(1/1.03)</f>
        <v>0.9151416593531596</v>
      </c>
      <c r="E7" s="21">
        <f aca="true" t="shared" si="13" ref="E7:E54">+E6*(1/1.04)</f>
        <v>0.8889963586709146</v>
      </c>
      <c r="F7" s="21">
        <f>+F6*(1/1.05)</f>
        <v>0.863837598531476</v>
      </c>
      <c r="G7" s="21">
        <f aca="true" t="shared" si="14" ref="G7:G54">+G6*(1/1.06)</f>
        <v>0.8396192830323015</v>
      </c>
      <c r="H7" s="21">
        <f aca="true" t="shared" si="15" ref="H7:H54">+H6*(1/1.07)</f>
        <v>0.816297876890852</v>
      </c>
      <c r="I7" s="21">
        <f aca="true" t="shared" si="16" ref="I7:I54">+I6*(1/1.08)</f>
        <v>0.7938322410201695</v>
      </c>
      <c r="J7" s="21">
        <f aca="true" t="shared" si="17" ref="J7:J54">+J6*(1/1.09)</f>
        <v>0.7721834800610641</v>
      </c>
      <c r="K7" s="21">
        <f aca="true" t="shared" si="18" ref="K7:K54">+K6*(1/1.1)</f>
        <v>0.7513148009015777</v>
      </c>
      <c r="L7" s="20">
        <f aca="true" t="shared" si="19" ref="L7:L54">+L6*(1/1.11)</f>
        <v>0.7311913813009501</v>
      </c>
      <c r="M7" s="20">
        <f aca="true" t="shared" si="20" ref="M7:M54">+M6*(1/1.12)</f>
        <v>0.711780247813411</v>
      </c>
      <c r="N7" s="20">
        <f aca="true" t="shared" si="21" ref="N7:N54">+N6*(1/1.13)</f>
        <v>0.6930501622776956</v>
      </c>
      <c r="O7" s="20">
        <f aca="true" t="shared" si="22" ref="O7:O54">+O6*(1/1.14)</f>
        <v>0.6749715162020165</v>
      </c>
      <c r="P7" s="20">
        <f aca="true" t="shared" si="23" ref="P7:P54">+P6*(1/1.15)</f>
        <v>0.6575162324319883</v>
      </c>
      <c r="Q7" s="20">
        <f aca="true" t="shared" si="24" ref="Q7:Q54">+Q6*(1/1.16)</f>
        <v>0.6406576735413507</v>
      </c>
      <c r="R7" s="20">
        <f aca="true" t="shared" si="25" ref="R7:R54">+R6*(1/1.17)</f>
        <v>0.6243705564327963</v>
      </c>
      <c r="S7" s="20">
        <f aca="true" t="shared" si="26" ref="S7:S54">+S6*(1/1.18)</f>
        <v>0.6086308726792907</v>
      </c>
      <c r="T7" s="20">
        <f aca="true" t="shared" si="27" ref="T7:T54">+T6*(1/1.19)</f>
        <v>0.5934158141753982</v>
      </c>
      <c r="U7" s="20">
        <f aca="true" t="shared" si="28" ref="U7:U54">+U6*(1/1.2)</f>
        <v>0.5787037037037038</v>
      </c>
      <c r="V7" s="20">
        <f aca="true" t="shared" si="29" ref="V7:V54">+V6*(1/1.21)</f>
        <v>0.5644739300537774</v>
      </c>
      <c r="W7" s="20">
        <f aca="true" t="shared" si="30" ref="W7:W54">+W6*(1/1.22)</f>
        <v>0.5507068873606161</v>
      </c>
      <c r="X7" s="20">
        <f aca="true" t="shared" si="31" ref="X7:X54">+X6*(1/1.23)</f>
        <v>0.537383918356336</v>
      </c>
      <c r="Y7" s="20">
        <f aca="true" t="shared" si="32" ref="Y7:Y54">+Y6*(1/1.24)</f>
        <v>0.5244872612533988</v>
      </c>
      <c r="Z7" s="20">
        <f aca="true" t="shared" si="33" ref="Z7:Z54">+Z6*(1/1.25)</f>
        <v>0.5120000000000001</v>
      </c>
      <c r="AA7" s="20">
        <f aca="true" t="shared" si="34" ref="AA7:AA54">+AA6*(1/1.26)</f>
        <v>0.4999060176686782</v>
      </c>
      <c r="AB7" s="20">
        <f aca="true" t="shared" si="35" ref="AB7:AB54">+AB6*(1/1.27)</f>
        <v>0.48818995275785815</v>
      </c>
      <c r="AC7" s="20">
        <f aca="true" t="shared" si="36" ref="AC7:AC54">+AC6*(1/1.28)</f>
        <v>0.476837158203125</v>
      </c>
      <c r="AD7" s="20">
        <f aca="true" t="shared" si="37" ref="AD7:AD54">+AD6*(1/1.29)</f>
        <v>0.46583366291064976</v>
      </c>
      <c r="AE7" s="20">
        <f aca="true" t="shared" si="38" ref="AE7:AE54">+AE6*(1/1.3)</f>
        <v>0.4551661356395083</v>
      </c>
      <c r="AF7" s="20">
        <f aca="true" t="shared" si="39" ref="AF7:AF54">+AF6*(1/1.31)</f>
        <v>0.44482185107275446</v>
      </c>
      <c r="AG7" s="20">
        <f aca="true" t="shared" si="40" ref="AG7:AG28">+AG6*(1/1.32)</f>
        <v>0.4347886579291538</v>
      </c>
      <c r="AH7" s="20">
        <f aca="true" t="shared" si="41" ref="AH7:AH28">+AH6*(1/1.33)</f>
        <v>0.42505494897852913</v>
      </c>
      <c r="AI7" s="20">
        <f aca="true" t="shared" si="42" ref="AI7:AI28">+AI6*(1/1.34)</f>
        <v>0.4156096328338259</v>
      </c>
      <c r="AJ7" s="20">
        <f aca="true" t="shared" si="43" ref="AJ7:AJ28">+AJ6*(1/1.35)</f>
        <v>0.4064421074023268</v>
      </c>
      <c r="AK7" s="20">
        <f aca="true" t="shared" si="44" ref="AK7:AK28">+AK6*(1/1.36)</f>
        <v>0.3975422348870343</v>
      </c>
      <c r="AL7" s="20">
        <f aca="true" t="shared" si="45" ref="AL7:AL28">+AL6*(1/1.37)</f>
        <v>0.3889003182371304</v>
      </c>
      <c r="AM7" s="20">
        <f aca="true" t="shared" si="46" ref="AM7:AM28">+AM6*(1/1.38)</f>
        <v>0.380507078953697</v>
      </c>
      <c r="AN7" s="20">
        <f aca="true" t="shared" si="47" ref="AN7:AN28">+AN6*(1/1.39)</f>
        <v>0.372353636163581</v>
      </c>
      <c r="AO7" s="20">
        <f aca="true" t="shared" si="48" ref="AO7:AO28">+AO6*(1/1.4)</f>
        <v>0.3644314868804665</v>
      </c>
      <c r="AP7" s="20">
        <f t="shared" si="0"/>
        <v>0.3567324873779128</v>
      </c>
      <c r="AQ7" s="20">
        <f t="shared" si="1"/>
        <v>0.3492488356043822</v>
      </c>
      <c r="AR7" s="20">
        <f t="shared" si="2"/>
        <v>0.34197305457513794</v>
      </c>
      <c r="AS7" s="20">
        <f t="shared" si="3"/>
        <v>0.33489797668038407</v>
      </c>
      <c r="AT7" s="20">
        <f t="shared" si="4"/>
        <v>0.32801672885317157</v>
      </c>
      <c r="AU7" s="20">
        <f t="shared" si="5"/>
        <v>0.3213227185444337</v>
      </c>
      <c r="AV7" s="20">
        <f t="shared" si="6"/>
        <v>0.31480962045607724</v>
      </c>
      <c r="AW7" s="20">
        <f t="shared" si="7"/>
        <v>0.3084713639863384</v>
      </c>
      <c r="AX7" s="20">
        <f t="shared" si="8"/>
        <v>0.30230212134467616</v>
      </c>
      <c r="AY7" s="20">
        <f t="shared" si="9"/>
        <v>0.2962962962962963</v>
      </c>
      <c r="AZ7" s="6">
        <f aca="true" t="shared" si="49" ref="AZ7:AZ54">+AZ6+1</f>
        <v>3</v>
      </c>
    </row>
    <row r="8" spans="1:52" ht="12.75">
      <c r="A8" s="6">
        <f t="shared" si="10"/>
        <v>4</v>
      </c>
      <c r="B8" s="21">
        <f>+B7*(1/1.01)</f>
        <v>0.9609803444828162</v>
      </c>
      <c r="C8" s="21">
        <f t="shared" si="11"/>
        <v>0.9238454260265141</v>
      </c>
      <c r="D8" s="21">
        <f t="shared" si="12"/>
        <v>0.888487047915689</v>
      </c>
      <c r="E8" s="21">
        <f t="shared" si="13"/>
        <v>0.8548041910297255</v>
      </c>
      <c r="F8" s="21">
        <f>+F7*(1/1.05)</f>
        <v>0.8227024747918819</v>
      </c>
      <c r="G8" s="21">
        <f t="shared" si="14"/>
        <v>0.7920936632380202</v>
      </c>
      <c r="H8" s="21">
        <f t="shared" si="15"/>
        <v>0.7628952120475252</v>
      </c>
      <c r="I8" s="21">
        <f t="shared" si="16"/>
        <v>0.7350298527964532</v>
      </c>
      <c r="J8" s="21">
        <f t="shared" si="17"/>
        <v>0.7084252110651964</v>
      </c>
      <c r="K8" s="21">
        <f t="shared" si="18"/>
        <v>0.6830134553650705</v>
      </c>
      <c r="L8" s="20">
        <f t="shared" si="19"/>
        <v>0.658730974145</v>
      </c>
      <c r="M8" s="20">
        <f t="shared" si="20"/>
        <v>0.6355180784048312</v>
      </c>
      <c r="N8" s="20">
        <f t="shared" si="21"/>
        <v>0.6133187276793767</v>
      </c>
      <c r="O8" s="20">
        <f t="shared" si="22"/>
        <v>0.5920802773701899</v>
      </c>
      <c r="P8" s="20">
        <f t="shared" si="23"/>
        <v>0.5717532455930334</v>
      </c>
      <c r="Q8" s="20">
        <f t="shared" si="24"/>
        <v>0.5522910978804748</v>
      </c>
      <c r="R8" s="20">
        <f t="shared" si="25"/>
        <v>0.5336500482331592</v>
      </c>
      <c r="S8" s="20">
        <f t="shared" si="26"/>
        <v>0.5157888751519414</v>
      </c>
      <c r="T8" s="20">
        <f t="shared" si="27"/>
        <v>0.4986687514078977</v>
      </c>
      <c r="U8" s="20">
        <f t="shared" si="28"/>
        <v>0.48225308641975323</v>
      </c>
      <c r="V8" s="20">
        <f t="shared" si="29"/>
        <v>0.4665073802097334</v>
      </c>
      <c r="W8" s="20">
        <f t="shared" si="30"/>
        <v>0.45139908800050504</v>
      </c>
      <c r="X8" s="20">
        <f t="shared" si="31"/>
        <v>0.4368974945986472</v>
      </c>
      <c r="Y8" s="20">
        <f t="shared" si="32"/>
        <v>0.4229735977849991</v>
      </c>
      <c r="Z8" s="20">
        <f t="shared" si="33"/>
        <v>0.40960000000000013</v>
      </c>
      <c r="AA8" s="20">
        <f t="shared" si="34"/>
        <v>0.3967508076735541</v>
      </c>
      <c r="AB8" s="20">
        <f t="shared" si="35"/>
        <v>0.3844015376046127</v>
      </c>
      <c r="AC8" s="20">
        <f t="shared" si="36"/>
        <v>0.3725290298461914</v>
      </c>
      <c r="AD8" s="20">
        <f t="shared" si="37"/>
        <v>0.3611113665974029</v>
      </c>
      <c r="AE8" s="20">
        <f t="shared" si="38"/>
        <v>0.3501277966457756</v>
      </c>
      <c r="AF8" s="20">
        <f t="shared" si="39"/>
        <v>0.3395586649410339</v>
      </c>
      <c r="AG8" s="20">
        <f t="shared" si="40"/>
        <v>0.3293853469160256</v>
      </c>
      <c r="AH8" s="20">
        <f t="shared" si="41"/>
        <v>0.3195901872019016</v>
      </c>
      <c r="AI8" s="20">
        <f t="shared" si="42"/>
        <v>0.31015644241330287</v>
      </c>
      <c r="AJ8" s="20">
        <f t="shared" si="43"/>
        <v>0.30106822770542724</v>
      </c>
      <c r="AK8" s="20">
        <f t="shared" si="44"/>
        <v>0.29231046682870165</v>
      </c>
      <c r="AL8" s="20">
        <f t="shared" si="45"/>
        <v>0.28386884542856233</v>
      </c>
      <c r="AM8" s="20">
        <f t="shared" si="46"/>
        <v>0.2757297673577515</v>
      </c>
      <c r="AN8" s="20">
        <f t="shared" si="47"/>
        <v>0.267880313786749</v>
      </c>
      <c r="AO8" s="20">
        <f t="shared" si="48"/>
        <v>0.2603082049146189</v>
      </c>
      <c r="AP8" s="20">
        <f t="shared" si="0"/>
        <v>0.2530017640978105</v>
      </c>
      <c r="AQ8" s="20">
        <f t="shared" si="1"/>
        <v>0.2459498842284382</v>
      </c>
      <c r="AR8" s="20">
        <f t="shared" si="2"/>
        <v>0.23914199620639018</v>
      </c>
      <c r="AS8" s="20">
        <f t="shared" si="3"/>
        <v>0.23256803936137782</v>
      </c>
      <c r="AT8" s="20">
        <f t="shared" si="4"/>
        <v>0.22621843369184247</v>
      </c>
      <c r="AU8" s="20">
        <f t="shared" si="5"/>
        <v>0.22008405379755733</v>
      </c>
      <c r="AV8" s="20">
        <f t="shared" si="6"/>
        <v>0.2141562043918893</v>
      </c>
      <c r="AW8" s="20">
        <f t="shared" si="7"/>
        <v>0.20842659728806648</v>
      </c>
      <c r="AX8" s="20">
        <f t="shared" si="8"/>
        <v>0.20288732976152762</v>
      </c>
      <c r="AY8" s="20">
        <f t="shared" si="9"/>
        <v>0.19753086419753085</v>
      </c>
      <c r="AZ8" s="6">
        <f t="shared" si="49"/>
        <v>4</v>
      </c>
    </row>
    <row r="9" spans="1:52" ht="12.75">
      <c r="A9" s="6">
        <f t="shared" si="10"/>
        <v>5</v>
      </c>
      <c r="B9" s="21">
        <f>+B8*(1/1.01)</f>
        <v>0.9514656876067488</v>
      </c>
      <c r="C9" s="21">
        <f t="shared" si="11"/>
        <v>0.9057308098299157</v>
      </c>
      <c r="D9" s="21">
        <f t="shared" si="12"/>
        <v>0.8626087843841641</v>
      </c>
      <c r="E9" s="21">
        <f t="shared" si="13"/>
        <v>0.8219271067593513</v>
      </c>
      <c r="F9" s="21">
        <f>+F8*(1/1.05)</f>
        <v>0.7835261664684589</v>
      </c>
      <c r="G9" s="21">
        <f t="shared" si="14"/>
        <v>0.7472581728660568</v>
      </c>
      <c r="H9" s="21">
        <f t="shared" si="15"/>
        <v>0.7129861794836684</v>
      </c>
      <c r="I9" s="21">
        <f t="shared" si="16"/>
        <v>0.6805831970337528</v>
      </c>
      <c r="J9" s="21">
        <f t="shared" si="17"/>
        <v>0.6499313862983452</v>
      </c>
      <c r="K9" s="21">
        <f t="shared" si="18"/>
        <v>0.620921323059155</v>
      </c>
      <c r="L9" s="20">
        <f t="shared" si="19"/>
        <v>0.5934513280585585</v>
      </c>
      <c r="M9" s="20">
        <f t="shared" si="20"/>
        <v>0.5674268557185993</v>
      </c>
      <c r="N9" s="20">
        <f t="shared" si="21"/>
        <v>0.5427599359994484</v>
      </c>
      <c r="O9" s="20">
        <f t="shared" si="22"/>
        <v>0.5193686643598157</v>
      </c>
      <c r="P9" s="20">
        <f t="shared" si="23"/>
        <v>0.49717673529829</v>
      </c>
      <c r="Q9" s="20">
        <f t="shared" si="24"/>
        <v>0.4761130154142025</v>
      </c>
      <c r="R9" s="20">
        <f t="shared" si="25"/>
        <v>0.45611115233603355</v>
      </c>
      <c r="S9" s="20">
        <f t="shared" si="26"/>
        <v>0.43710921623045884</v>
      </c>
      <c r="T9" s="20">
        <f t="shared" si="27"/>
        <v>0.41904937093100647</v>
      </c>
      <c r="U9" s="20">
        <f t="shared" si="28"/>
        <v>0.401877572016461</v>
      </c>
      <c r="V9" s="20">
        <f t="shared" si="29"/>
        <v>0.38554328942953175</v>
      </c>
      <c r="W9" s="20">
        <f t="shared" si="30"/>
        <v>0.3699992524594304</v>
      </c>
      <c r="X9" s="20">
        <f t="shared" si="31"/>
        <v>0.35520121512085134</v>
      </c>
      <c r="Y9" s="20">
        <f t="shared" si="32"/>
        <v>0.3411077401491929</v>
      </c>
      <c r="Z9" s="20">
        <f t="shared" si="33"/>
        <v>0.32768000000000014</v>
      </c>
      <c r="AA9" s="20">
        <f t="shared" si="34"/>
        <v>0.31488159339170957</v>
      </c>
      <c r="AB9" s="20">
        <f t="shared" si="35"/>
        <v>0.3026783760666242</v>
      </c>
      <c r="AC9" s="20">
        <f t="shared" si="36"/>
        <v>0.29103830456733704</v>
      </c>
      <c r="AD9" s="20">
        <f t="shared" si="37"/>
        <v>0.2799312919359712</v>
      </c>
      <c r="AE9" s="20">
        <f t="shared" si="38"/>
        <v>0.26932907434290426</v>
      </c>
      <c r="AF9" s="20">
        <f t="shared" si="39"/>
        <v>0.25920508774124723</v>
      </c>
      <c r="AG9" s="20">
        <f t="shared" si="40"/>
        <v>0.24953435372426183</v>
      </c>
      <c r="AH9" s="20">
        <f t="shared" si="41"/>
        <v>0.2402933738360162</v>
      </c>
      <c r="AI9" s="20">
        <f t="shared" si="42"/>
        <v>0.23146003165171855</v>
      </c>
      <c r="AJ9" s="20">
        <f t="shared" si="43"/>
        <v>0.22301350200402018</v>
      </c>
      <c r="AK9" s="20">
        <f t="shared" si="44"/>
        <v>0.21493416678581</v>
      </c>
      <c r="AL9" s="20">
        <f t="shared" si="45"/>
        <v>0.2072035368091696</v>
      </c>
      <c r="AM9" s="20">
        <f t="shared" si="46"/>
        <v>0.1998041792447475</v>
      </c>
      <c r="AN9" s="20">
        <f t="shared" si="47"/>
        <v>0.19271965020629425</v>
      </c>
      <c r="AO9" s="20">
        <f t="shared" si="48"/>
        <v>0.18593443208187066</v>
      </c>
      <c r="AP9" s="20">
        <f t="shared" si="0"/>
        <v>0.17943387524667412</v>
      </c>
      <c r="AQ9" s="20">
        <f t="shared" si="1"/>
        <v>0.17320414382284383</v>
      </c>
      <c r="AR9" s="20">
        <f t="shared" si="2"/>
        <v>0.16723216517929385</v>
      </c>
      <c r="AS9" s="20">
        <f t="shared" si="3"/>
        <v>0.1615055828898457</v>
      </c>
      <c r="AT9" s="20">
        <f t="shared" si="4"/>
        <v>0.15601271289092586</v>
      </c>
      <c r="AU9" s="20">
        <f t="shared" si="5"/>
        <v>0.15074250260106664</v>
      </c>
      <c r="AV9" s="20">
        <f t="shared" si="6"/>
        <v>0.14568449278359816</v>
      </c>
      <c r="AW9" s="20">
        <f t="shared" si="7"/>
        <v>0.14082878195139625</v>
      </c>
      <c r="AX9" s="20">
        <f t="shared" si="8"/>
        <v>0.13616599312854202</v>
      </c>
      <c r="AY9" s="20">
        <f t="shared" si="9"/>
        <v>0.1316872427983539</v>
      </c>
      <c r="AZ9" s="6">
        <f t="shared" si="49"/>
        <v>5</v>
      </c>
    </row>
    <row r="10" spans="1:52" ht="12.75">
      <c r="A10" s="6">
        <f t="shared" si="10"/>
        <v>6</v>
      </c>
      <c r="B10" s="21">
        <f aca="true" t="shared" si="50" ref="B10:B28">+B9*(1/1.01)</f>
        <v>0.9420452352542067</v>
      </c>
      <c r="C10" s="21">
        <f t="shared" si="11"/>
        <v>0.8879713821861919</v>
      </c>
      <c r="D10" s="21">
        <f t="shared" si="12"/>
        <v>0.8374842566836544</v>
      </c>
      <c r="E10" s="21">
        <f t="shared" si="13"/>
        <v>0.7903145257301454</v>
      </c>
      <c r="F10" s="21">
        <f aca="true" t="shared" si="51" ref="F10:F54">+F9*(1/1.05)</f>
        <v>0.7462153966366274</v>
      </c>
      <c r="G10" s="21">
        <f t="shared" si="14"/>
        <v>0.7049605404396762</v>
      </c>
      <c r="H10" s="21">
        <f t="shared" si="15"/>
        <v>0.6663422238165125</v>
      </c>
      <c r="I10" s="21">
        <f t="shared" si="16"/>
        <v>0.6301696268831044</v>
      </c>
      <c r="J10" s="21">
        <f t="shared" si="17"/>
        <v>0.5962673268792158</v>
      </c>
      <c r="K10" s="21">
        <f t="shared" si="18"/>
        <v>0.5644739300537773</v>
      </c>
      <c r="L10" s="20">
        <f t="shared" si="19"/>
        <v>0.5346408360887914</v>
      </c>
      <c r="M10" s="20">
        <f t="shared" si="20"/>
        <v>0.5066311211773208</v>
      </c>
      <c r="N10" s="20">
        <f t="shared" si="21"/>
        <v>0.4803185274331402</v>
      </c>
      <c r="O10" s="20">
        <f t="shared" si="22"/>
        <v>0.4555865476840489</v>
      </c>
      <c r="P10" s="20">
        <f t="shared" si="23"/>
        <v>0.43232759591155656</v>
      </c>
      <c r="Q10" s="20">
        <f t="shared" si="24"/>
        <v>0.41044225466741596</v>
      </c>
      <c r="R10" s="20">
        <f t="shared" si="25"/>
        <v>0.38983859174019964</v>
      </c>
      <c r="S10" s="20">
        <f t="shared" si="26"/>
        <v>0.370431539178355</v>
      </c>
      <c r="T10" s="20">
        <f t="shared" si="27"/>
        <v>0.35214232851345084</v>
      </c>
      <c r="U10" s="20">
        <f t="shared" si="28"/>
        <v>0.3348979766803842</v>
      </c>
      <c r="V10" s="20">
        <f t="shared" si="29"/>
        <v>0.31863081771035684</v>
      </c>
      <c r="W10" s="20">
        <f t="shared" si="30"/>
        <v>0.30327807578641836</v>
      </c>
      <c r="X10" s="20">
        <f t="shared" si="31"/>
        <v>0.2887814757080092</v>
      </c>
      <c r="Y10" s="20">
        <f t="shared" si="32"/>
        <v>0.27508688721709107</v>
      </c>
      <c r="Z10" s="20">
        <f t="shared" si="33"/>
        <v>0.2621440000000001</v>
      </c>
      <c r="AA10" s="20">
        <f t="shared" si="34"/>
        <v>0.2499060265013568</v>
      </c>
      <c r="AB10" s="20">
        <f t="shared" si="35"/>
        <v>0.2383294299737198</v>
      </c>
      <c r="AC10" s="20">
        <f t="shared" si="36"/>
        <v>0.22737367544323206</v>
      </c>
      <c r="AD10" s="20">
        <f t="shared" si="37"/>
        <v>0.21700100150075285</v>
      </c>
      <c r="AE10" s="20">
        <f t="shared" si="38"/>
        <v>0.20717621103300327</v>
      </c>
      <c r="AF10" s="20">
        <f t="shared" si="39"/>
        <v>0.19786647919179176</v>
      </c>
      <c r="AG10" s="20">
        <f t="shared" si="40"/>
        <v>0.18904117706383472</v>
      </c>
      <c r="AH10" s="20">
        <f t="shared" si="41"/>
        <v>0.18067170965114</v>
      </c>
      <c r="AI10" s="20">
        <f t="shared" si="42"/>
        <v>0.17273136690426755</v>
      </c>
      <c r="AJ10" s="20">
        <f t="shared" si="43"/>
        <v>0.16519518666964456</v>
      </c>
      <c r="AK10" s="20">
        <f t="shared" si="44"/>
        <v>0.15803982851897794</v>
      </c>
      <c r="AL10" s="20">
        <f t="shared" si="45"/>
        <v>0.1512434575249413</v>
      </c>
      <c r="AM10" s="20">
        <f t="shared" si="46"/>
        <v>0.14478563713387502</v>
      </c>
      <c r="AN10" s="20">
        <f t="shared" si="47"/>
        <v>0.13864723036424048</v>
      </c>
      <c r="AO10" s="20">
        <f t="shared" si="48"/>
        <v>0.13281030862990761</v>
      </c>
      <c r="AP10" s="20">
        <f t="shared" si="0"/>
        <v>0.12725806755083272</v>
      </c>
      <c r="AQ10" s="20">
        <f t="shared" si="1"/>
        <v>0.12197474917101679</v>
      </c>
      <c r="AR10" s="20">
        <f t="shared" si="2"/>
        <v>0.11694557005545025</v>
      </c>
      <c r="AS10" s="20">
        <f t="shared" si="3"/>
        <v>0.11215665478461508</v>
      </c>
      <c r="AT10" s="20">
        <f t="shared" si="4"/>
        <v>0.10759497440753509</v>
      </c>
      <c r="AU10" s="20">
        <f t="shared" si="5"/>
        <v>0.10324828945278537</v>
      </c>
      <c r="AV10" s="20">
        <f t="shared" si="6"/>
        <v>0.09910509713169942</v>
      </c>
      <c r="AW10" s="20">
        <f t="shared" si="7"/>
        <v>0.09515458239959206</v>
      </c>
      <c r="AX10" s="20">
        <f t="shared" si="8"/>
        <v>0.0913865725694913</v>
      </c>
      <c r="AY10" s="20">
        <f t="shared" si="9"/>
        <v>0.08779149519890259</v>
      </c>
      <c r="AZ10" s="6">
        <f t="shared" si="49"/>
        <v>6</v>
      </c>
    </row>
    <row r="11" spans="1:52" ht="12.75">
      <c r="A11" s="6">
        <f t="shared" si="10"/>
        <v>7</v>
      </c>
      <c r="B11" s="21">
        <f t="shared" si="50"/>
        <v>0.9327180547071353</v>
      </c>
      <c r="C11" s="21">
        <f t="shared" si="11"/>
        <v>0.8705601786139135</v>
      </c>
      <c r="D11" s="21">
        <f t="shared" si="12"/>
        <v>0.8130915113433539</v>
      </c>
      <c r="E11" s="21">
        <f t="shared" si="13"/>
        <v>0.7599178132020628</v>
      </c>
      <c r="F11" s="21">
        <f t="shared" si="51"/>
        <v>0.7106813301301212</v>
      </c>
      <c r="G11" s="21">
        <f t="shared" si="14"/>
        <v>0.6650571136223359</v>
      </c>
      <c r="H11" s="21">
        <f t="shared" si="15"/>
        <v>0.6227497418845912</v>
      </c>
      <c r="I11" s="21">
        <f t="shared" si="16"/>
        <v>0.5834903952621336</v>
      </c>
      <c r="J11" s="21">
        <f t="shared" si="17"/>
        <v>0.5470342448433172</v>
      </c>
      <c r="K11" s="21">
        <f t="shared" si="18"/>
        <v>0.5131581182307067</v>
      </c>
      <c r="L11" s="20">
        <f t="shared" si="19"/>
        <v>0.481658410890803</v>
      </c>
      <c r="M11" s="20">
        <f t="shared" si="20"/>
        <v>0.45234921533689354</v>
      </c>
      <c r="N11" s="20">
        <f t="shared" si="21"/>
        <v>0.4250606437461418</v>
      </c>
      <c r="O11" s="20">
        <f t="shared" si="22"/>
        <v>0.39963732252986744</v>
      </c>
      <c r="P11" s="20">
        <f t="shared" si="23"/>
        <v>0.3759370399230927</v>
      </c>
      <c r="Q11" s="20">
        <f t="shared" si="24"/>
        <v>0.35382952988570343</v>
      </c>
      <c r="R11" s="20">
        <f t="shared" si="25"/>
        <v>0.3331953775557262</v>
      </c>
      <c r="S11" s="20">
        <f t="shared" si="26"/>
        <v>0.3139250332019958</v>
      </c>
      <c r="T11" s="20">
        <f t="shared" si="27"/>
        <v>0.29591792312054693</v>
      </c>
      <c r="U11" s="20">
        <f t="shared" si="28"/>
        <v>0.2790816472336535</v>
      </c>
      <c r="V11" s="20">
        <f t="shared" si="29"/>
        <v>0.26333125430608006</v>
      </c>
      <c r="W11" s="20">
        <f t="shared" si="30"/>
        <v>0.248588586710179</v>
      </c>
      <c r="X11" s="20">
        <f t="shared" si="31"/>
        <v>0.23478168756748716</v>
      </c>
      <c r="Y11" s="20">
        <f t="shared" si="32"/>
        <v>0.22184426388475087</v>
      </c>
      <c r="Z11" s="20">
        <f t="shared" si="33"/>
        <v>0.2097152000000001</v>
      </c>
      <c r="AA11" s="20">
        <f t="shared" si="34"/>
        <v>0.19833811627091807</v>
      </c>
      <c r="AB11" s="20">
        <f t="shared" si="35"/>
        <v>0.18766096848324393</v>
      </c>
      <c r="AC11" s="20">
        <f t="shared" si="36"/>
        <v>0.17763568394002505</v>
      </c>
      <c r="AD11" s="20">
        <f t="shared" si="37"/>
        <v>0.16821783062073864</v>
      </c>
      <c r="AE11" s="20">
        <f t="shared" si="38"/>
        <v>0.15936631617923327</v>
      </c>
      <c r="AF11" s="20">
        <f t="shared" si="39"/>
        <v>0.15104311388686392</v>
      </c>
      <c r="AG11" s="20">
        <f t="shared" si="40"/>
        <v>0.14321301292714753</v>
      </c>
      <c r="AH11" s="20">
        <f t="shared" si="41"/>
        <v>0.13584339071514284</v>
      </c>
      <c r="AI11" s="20">
        <f t="shared" si="42"/>
        <v>0.12890400515243847</v>
      </c>
      <c r="AJ11" s="20">
        <f t="shared" si="43"/>
        <v>0.12236680494047744</v>
      </c>
      <c r="AK11" s="20">
        <f t="shared" si="44"/>
        <v>0.11620575626395435</v>
      </c>
      <c r="AL11" s="20">
        <f t="shared" si="45"/>
        <v>0.11039668432477467</v>
      </c>
      <c r="AM11" s="20">
        <f t="shared" si="46"/>
        <v>0.10491712835788046</v>
      </c>
      <c r="AN11" s="20">
        <f t="shared" si="47"/>
        <v>0.09974620889513705</v>
      </c>
      <c r="AO11" s="20">
        <f t="shared" si="48"/>
        <v>0.09486450616421972</v>
      </c>
      <c r="AP11" s="20">
        <f t="shared" si="0"/>
        <v>0.09025394861761185</v>
      </c>
      <c r="AQ11" s="20">
        <f t="shared" si="1"/>
        <v>0.08589771068381465</v>
      </c>
      <c r="AR11" s="20">
        <f t="shared" si="2"/>
        <v>0.0817801189198953</v>
      </c>
      <c r="AS11" s="20">
        <f t="shared" si="3"/>
        <v>0.07788656582264936</v>
      </c>
      <c r="AT11" s="20">
        <f t="shared" si="4"/>
        <v>0.07420343062588627</v>
      </c>
      <c r="AU11" s="20">
        <f t="shared" si="5"/>
        <v>0.07071800647451053</v>
      </c>
      <c r="AV11" s="20">
        <f t="shared" si="6"/>
        <v>0.06741843342292478</v>
      </c>
      <c r="AW11" s="20">
        <f t="shared" si="7"/>
        <v>0.06429363675648112</v>
      </c>
      <c r="AX11" s="20">
        <f t="shared" si="8"/>
        <v>0.06133327018086665</v>
      </c>
      <c r="AY11" s="20">
        <f t="shared" si="9"/>
        <v>0.058527663465935055</v>
      </c>
      <c r="AZ11" s="6">
        <f t="shared" si="49"/>
        <v>7</v>
      </c>
    </row>
    <row r="12" spans="1:52" ht="12.75">
      <c r="A12" s="6">
        <f t="shared" si="10"/>
        <v>8</v>
      </c>
      <c r="B12" s="21">
        <f t="shared" si="50"/>
        <v>0.9234832224823122</v>
      </c>
      <c r="C12" s="21">
        <f t="shared" si="11"/>
        <v>0.8534903711901113</v>
      </c>
      <c r="D12" s="21">
        <f t="shared" si="12"/>
        <v>0.7894092343139358</v>
      </c>
      <c r="E12" s="21">
        <f t="shared" si="13"/>
        <v>0.7306902050019833</v>
      </c>
      <c r="F12" s="21">
        <f t="shared" si="51"/>
        <v>0.6768393620286869</v>
      </c>
      <c r="G12" s="21">
        <f t="shared" si="14"/>
        <v>0.6274123713418263</v>
      </c>
      <c r="H12" s="21">
        <f t="shared" si="15"/>
        <v>0.5820091045650385</v>
      </c>
      <c r="I12" s="21">
        <f t="shared" si="16"/>
        <v>0.5402688845019755</v>
      </c>
      <c r="J12" s="21">
        <f t="shared" si="17"/>
        <v>0.5018662796727681</v>
      </c>
      <c r="K12" s="21">
        <f t="shared" si="18"/>
        <v>0.4665073802097333</v>
      </c>
      <c r="L12" s="20">
        <f t="shared" si="19"/>
        <v>0.4339264962980207</v>
      </c>
      <c r="M12" s="20">
        <f t="shared" si="20"/>
        <v>0.4038832279793692</v>
      </c>
      <c r="N12" s="20">
        <f t="shared" si="21"/>
        <v>0.37615986172224936</v>
      </c>
      <c r="O12" s="20">
        <f t="shared" si="22"/>
        <v>0.35055905485076094</v>
      </c>
      <c r="P12" s="20">
        <f t="shared" si="23"/>
        <v>0.3269017738461676</v>
      </c>
      <c r="Q12" s="20">
        <f t="shared" si="24"/>
        <v>0.30502545679802023</v>
      </c>
      <c r="R12" s="20">
        <f t="shared" si="25"/>
        <v>0.2847823739792532</v>
      </c>
      <c r="S12" s="20">
        <f t="shared" si="26"/>
        <v>0.26603816373050493</v>
      </c>
      <c r="T12" s="20">
        <f t="shared" si="27"/>
        <v>0.2486705236307117</v>
      </c>
      <c r="U12" s="20">
        <f t="shared" si="28"/>
        <v>0.2325680393613779</v>
      </c>
      <c r="V12" s="20">
        <f t="shared" si="29"/>
        <v>0.2176291357901488</v>
      </c>
      <c r="W12" s="20">
        <f t="shared" si="30"/>
        <v>0.20376113664768772</v>
      </c>
      <c r="X12" s="20">
        <f t="shared" si="31"/>
        <v>0.1908794207865749</v>
      </c>
      <c r="Y12" s="20">
        <f t="shared" si="32"/>
        <v>0.1789066644231862</v>
      </c>
      <c r="Z12" s="20">
        <f t="shared" si="33"/>
        <v>0.1677721600000001</v>
      </c>
      <c r="AA12" s="20">
        <f t="shared" si="34"/>
        <v>0.1574112033896175</v>
      </c>
      <c r="AB12" s="20">
        <f t="shared" si="35"/>
        <v>0.14776454211279047</v>
      </c>
      <c r="AC12" s="20">
        <f t="shared" si="36"/>
        <v>0.13877787807814457</v>
      </c>
      <c r="AD12" s="20">
        <f t="shared" si="37"/>
        <v>0.1304014190858439</v>
      </c>
      <c r="AE12" s="20">
        <f t="shared" si="38"/>
        <v>0.12258947398402559</v>
      </c>
      <c r="AF12" s="20">
        <f t="shared" si="39"/>
        <v>0.11530008693653733</v>
      </c>
      <c r="AG12" s="20">
        <f t="shared" si="40"/>
        <v>0.10849470676299056</v>
      </c>
      <c r="AH12" s="20">
        <f t="shared" si="41"/>
        <v>0.10213788775574649</v>
      </c>
      <c r="AI12" s="20">
        <f t="shared" si="42"/>
        <v>0.09619701877047646</v>
      </c>
      <c r="AJ12" s="20">
        <f t="shared" si="43"/>
        <v>0.09064207773368699</v>
      </c>
      <c r="AK12" s="20">
        <f t="shared" si="44"/>
        <v>0.0854454090176135</v>
      </c>
      <c r="AL12" s="20">
        <f t="shared" si="45"/>
        <v>0.08058152140494501</v>
      </c>
      <c r="AM12" s="20">
        <f t="shared" si="46"/>
        <v>0.07602690460715976</v>
      </c>
      <c r="AN12" s="20">
        <f t="shared" si="47"/>
        <v>0.0717598625144871</v>
      </c>
      <c r="AO12" s="20">
        <f t="shared" si="48"/>
        <v>0.06776036154587123</v>
      </c>
      <c r="AP12" s="20">
        <f t="shared" si="0"/>
        <v>0.06400989263660416</v>
      </c>
      <c r="AQ12" s="20">
        <f t="shared" si="1"/>
        <v>0.06049134555198215</v>
      </c>
      <c r="AR12" s="20">
        <f t="shared" si="2"/>
        <v>0.057188894349577135</v>
      </c>
      <c r="AS12" s="20">
        <f t="shared" si="3"/>
        <v>0.05408789293239538</v>
      </c>
      <c r="AT12" s="20">
        <f t="shared" si="4"/>
        <v>0.051174779741990535</v>
      </c>
      <c r="AU12" s="20">
        <f t="shared" si="5"/>
        <v>0.048436990735966114</v>
      </c>
      <c r="AV12" s="20">
        <f t="shared" si="6"/>
        <v>0.045862879879540665</v>
      </c>
      <c r="AW12" s="20">
        <f t="shared" si="7"/>
        <v>0.04344164645708183</v>
      </c>
      <c r="AX12" s="20">
        <f t="shared" si="8"/>
        <v>0.041163268577762854</v>
      </c>
      <c r="AY12" s="20">
        <f t="shared" si="9"/>
        <v>0.03901844231062337</v>
      </c>
      <c r="AZ12" s="6">
        <f t="shared" si="49"/>
        <v>8</v>
      </c>
    </row>
    <row r="13" spans="1:52" ht="12.75">
      <c r="A13" s="6">
        <f t="shared" si="10"/>
        <v>9</v>
      </c>
      <c r="B13" s="21">
        <f t="shared" si="50"/>
        <v>0.914339824239913</v>
      </c>
      <c r="C13" s="21">
        <f t="shared" si="11"/>
        <v>0.8367552658726581</v>
      </c>
      <c r="D13" s="21">
        <f t="shared" si="12"/>
        <v>0.7664167323436271</v>
      </c>
      <c r="E13" s="21">
        <f t="shared" si="13"/>
        <v>0.7025867355788301</v>
      </c>
      <c r="F13" s="21">
        <f t="shared" si="51"/>
        <v>0.644608916217797</v>
      </c>
      <c r="G13" s="21">
        <f t="shared" si="14"/>
        <v>0.5918984635300247</v>
      </c>
      <c r="H13" s="21">
        <f t="shared" si="15"/>
        <v>0.5439337425841482</v>
      </c>
      <c r="I13" s="21">
        <f t="shared" si="16"/>
        <v>0.5002489671314587</v>
      </c>
      <c r="J13" s="21">
        <f t="shared" si="17"/>
        <v>0.460427779516301</v>
      </c>
      <c r="K13" s="21">
        <f t="shared" si="18"/>
        <v>0.42409761837248483</v>
      </c>
      <c r="L13" s="20">
        <f t="shared" si="19"/>
        <v>0.39092477143965826</v>
      </c>
      <c r="M13" s="20">
        <f t="shared" si="20"/>
        <v>0.3606100249815796</v>
      </c>
      <c r="N13" s="20">
        <f t="shared" si="21"/>
        <v>0.33288483338252156</v>
      </c>
      <c r="O13" s="20">
        <f t="shared" si="22"/>
        <v>0.3075079428515447</v>
      </c>
      <c r="P13" s="20">
        <f t="shared" si="23"/>
        <v>0.28426241204014574</v>
      </c>
      <c r="Q13" s="20">
        <f t="shared" si="24"/>
        <v>0.2629529799982933</v>
      </c>
      <c r="R13" s="20">
        <f t="shared" si="25"/>
        <v>0.2434037384438062</v>
      </c>
      <c r="S13" s="20">
        <f t="shared" si="26"/>
        <v>0.22545607095805503</v>
      </c>
      <c r="T13" s="20">
        <f t="shared" si="27"/>
        <v>0.20896682658043</v>
      </c>
      <c r="U13" s="20">
        <f t="shared" si="28"/>
        <v>0.19380669946781492</v>
      </c>
      <c r="V13" s="20">
        <f t="shared" si="29"/>
        <v>0.1798587899092139</v>
      </c>
      <c r="W13" s="20">
        <f t="shared" si="30"/>
        <v>0.16701732512105552</v>
      </c>
      <c r="X13" s="20">
        <f t="shared" si="31"/>
        <v>0.15518652096469504</v>
      </c>
      <c r="Y13" s="20">
        <f t="shared" si="32"/>
        <v>0.14427956808321468</v>
      </c>
      <c r="Z13" s="20">
        <f t="shared" si="33"/>
        <v>0.13421772800000006</v>
      </c>
      <c r="AA13" s="20">
        <f t="shared" si="34"/>
        <v>0.12492952649969642</v>
      </c>
      <c r="AB13" s="20">
        <f t="shared" si="35"/>
        <v>0.11635003315967753</v>
      </c>
      <c r="AC13" s="20">
        <f t="shared" si="36"/>
        <v>0.10842021724855044</v>
      </c>
      <c r="AD13" s="20">
        <f t="shared" si="37"/>
        <v>0.10108637138437511</v>
      </c>
      <c r="AE13" s="20">
        <f t="shared" si="38"/>
        <v>0.09429959537232736</v>
      </c>
      <c r="AF13" s="20">
        <f t="shared" si="39"/>
        <v>0.08801533353934146</v>
      </c>
      <c r="AG13" s="20">
        <f t="shared" si="40"/>
        <v>0.08219295966893224</v>
      </c>
      <c r="AH13" s="20">
        <f t="shared" si="41"/>
        <v>0.07679540432762894</v>
      </c>
      <c r="AI13" s="20">
        <f t="shared" si="42"/>
        <v>0.0717888199779675</v>
      </c>
      <c r="AJ13" s="20">
        <f t="shared" si="43"/>
        <v>0.0671422798027311</v>
      </c>
      <c r="AK13" s="20">
        <f t="shared" si="44"/>
        <v>0.06282750663059815</v>
      </c>
      <c r="AL13" s="20">
        <f t="shared" si="45"/>
        <v>0.05881862876273358</v>
      </c>
      <c r="AM13" s="20">
        <f t="shared" si="46"/>
        <v>0.055091959860260706</v>
      </c>
      <c r="AN13" s="20">
        <f t="shared" si="47"/>
        <v>0.05162580037013461</v>
      </c>
      <c r="AO13" s="20">
        <f t="shared" si="48"/>
        <v>0.04840025824705088</v>
      </c>
      <c r="AP13" s="20">
        <f t="shared" si="0"/>
        <v>0.045397086976315004</v>
      </c>
      <c r="AQ13" s="20">
        <f t="shared" si="1"/>
        <v>0.042599539121114194</v>
      </c>
      <c r="AR13" s="20">
        <f t="shared" si="2"/>
        <v>0.039992233810893105</v>
      </c>
      <c r="AS13" s="20">
        <f t="shared" si="3"/>
        <v>0.037561036758607905</v>
      </c>
      <c r="AT13" s="20">
        <f t="shared" si="4"/>
        <v>0.03529295154620037</v>
      </c>
      <c r="AU13" s="20">
        <f t="shared" si="5"/>
        <v>0.03317602105203158</v>
      </c>
      <c r="AV13" s="20">
        <f t="shared" si="6"/>
        <v>0.031199238013292968</v>
      </c>
      <c r="AW13" s="20">
        <f t="shared" si="7"/>
        <v>0.029352463822352588</v>
      </c>
      <c r="AX13" s="20">
        <f t="shared" si="8"/>
        <v>0.027626354750176413</v>
      </c>
      <c r="AY13" s="20">
        <f t="shared" si="9"/>
        <v>0.026012294873748912</v>
      </c>
      <c r="AZ13" s="6">
        <f t="shared" si="49"/>
        <v>9</v>
      </c>
    </row>
    <row r="14" spans="1:52" ht="12.75">
      <c r="A14" s="6">
        <f t="shared" si="10"/>
        <v>10</v>
      </c>
      <c r="B14" s="21">
        <f t="shared" si="50"/>
        <v>0.9052869546929831</v>
      </c>
      <c r="C14" s="21">
        <f t="shared" si="11"/>
        <v>0.820348299875155</v>
      </c>
      <c r="D14" s="21">
        <f t="shared" si="12"/>
        <v>0.7440939148967253</v>
      </c>
      <c r="E14" s="21">
        <f t="shared" si="13"/>
        <v>0.6755641688257982</v>
      </c>
      <c r="F14" s="21">
        <f t="shared" si="51"/>
        <v>0.6139132535407591</v>
      </c>
      <c r="G14" s="21">
        <f t="shared" si="14"/>
        <v>0.5583947769151176</v>
      </c>
      <c r="H14" s="21">
        <f t="shared" si="15"/>
        <v>0.5083492921347179</v>
      </c>
      <c r="I14" s="21">
        <f t="shared" si="16"/>
        <v>0.46319348808468397</v>
      </c>
      <c r="J14" s="21">
        <f t="shared" si="17"/>
        <v>0.42241080689568894</v>
      </c>
      <c r="K14" s="21">
        <f t="shared" si="18"/>
        <v>0.38554328942953164</v>
      </c>
      <c r="L14" s="20">
        <f t="shared" si="19"/>
        <v>0.35218447877446685</v>
      </c>
      <c r="M14" s="20">
        <f t="shared" si="20"/>
        <v>0.32197323659069604</v>
      </c>
      <c r="N14" s="20">
        <f t="shared" si="21"/>
        <v>0.2945883481261253</v>
      </c>
      <c r="O14" s="20">
        <f t="shared" si="22"/>
        <v>0.26974380951889887</v>
      </c>
      <c r="P14" s="20">
        <f t="shared" si="23"/>
        <v>0.24718470612186588</v>
      </c>
      <c r="Q14" s="20">
        <f t="shared" si="24"/>
        <v>0.2266836034468046</v>
      </c>
      <c r="R14" s="20">
        <f t="shared" si="25"/>
        <v>0.20803738328530447</v>
      </c>
      <c r="S14" s="20">
        <f t="shared" si="26"/>
        <v>0.19106446691360598</v>
      </c>
      <c r="T14" s="20">
        <f t="shared" si="27"/>
        <v>0.17560237527767228</v>
      </c>
      <c r="U14" s="20">
        <f t="shared" si="28"/>
        <v>0.1615055828898458</v>
      </c>
      <c r="V14" s="20">
        <f t="shared" si="29"/>
        <v>0.14864362802414371</v>
      </c>
      <c r="W14" s="20">
        <f t="shared" si="30"/>
        <v>0.1368994468205373</v>
      </c>
      <c r="X14" s="20">
        <f t="shared" si="31"/>
        <v>0.1261679032233293</v>
      </c>
      <c r="Y14" s="20">
        <f t="shared" si="32"/>
        <v>0.11635449038968927</v>
      </c>
      <c r="Z14" s="20">
        <f t="shared" si="33"/>
        <v>0.10737418240000006</v>
      </c>
      <c r="AA14" s="20">
        <f t="shared" si="34"/>
        <v>0.09915041785690192</v>
      </c>
      <c r="AB14" s="20">
        <f t="shared" si="35"/>
        <v>0.09161419933832875</v>
      </c>
      <c r="AC14" s="20">
        <f t="shared" si="36"/>
        <v>0.08470329472543003</v>
      </c>
      <c r="AD14" s="20">
        <f t="shared" si="37"/>
        <v>0.07836152820494194</v>
      </c>
      <c r="AE14" s="20">
        <f t="shared" si="38"/>
        <v>0.07253815028640566</v>
      </c>
      <c r="AF14" s="20">
        <f t="shared" si="39"/>
        <v>0.06718727751094768</v>
      </c>
      <c r="AG14" s="20">
        <f t="shared" si="40"/>
        <v>0.06226739368858503</v>
      </c>
      <c r="AH14" s="20">
        <f t="shared" si="41"/>
        <v>0.057740905509495434</v>
      </c>
      <c r="AI14" s="20">
        <f t="shared" si="42"/>
        <v>0.053573746252214546</v>
      </c>
      <c r="AJ14" s="20">
        <f t="shared" si="43"/>
        <v>0.04973502207609711</v>
      </c>
      <c r="AK14" s="20">
        <f t="shared" si="44"/>
        <v>0.0461966960519104</v>
      </c>
      <c r="AL14" s="20">
        <f t="shared" si="45"/>
        <v>0.04293330566622889</v>
      </c>
      <c r="AM14" s="20">
        <f t="shared" si="46"/>
        <v>0.03992171004366719</v>
      </c>
      <c r="AN14" s="20">
        <f t="shared" si="47"/>
        <v>0.03714086357563642</v>
      </c>
      <c r="AO14" s="20">
        <f t="shared" si="48"/>
        <v>0.03457161303360777</v>
      </c>
      <c r="AP14" s="20">
        <f t="shared" si="0"/>
        <v>0.03219651558603901</v>
      </c>
      <c r="AQ14" s="20">
        <f t="shared" si="1"/>
        <v>0.029999675437404366</v>
      </c>
      <c r="AR14" s="20">
        <f t="shared" si="2"/>
        <v>0.02796659707055462</v>
      </c>
      <c r="AS14" s="20">
        <f t="shared" si="3"/>
        <v>0.026084053304588822</v>
      </c>
      <c r="AT14" s="20">
        <f t="shared" si="4"/>
        <v>0.024339966583586465</v>
      </c>
      <c r="AU14" s="20">
        <f t="shared" si="5"/>
        <v>0.02272330209043259</v>
      </c>
      <c r="AV14" s="20">
        <f t="shared" si="6"/>
        <v>0.021223971437614262</v>
      </c>
      <c r="AW14" s="20">
        <f t="shared" si="7"/>
        <v>0.01983274582591391</v>
      </c>
      <c r="AX14" s="20">
        <f t="shared" si="8"/>
        <v>0.018541177684682157</v>
      </c>
      <c r="AY14" s="20">
        <f t="shared" si="9"/>
        <v>0.017341529915832606</v>
      </c>
      <c r="AZ14" s="6">
        <f t="shared" si="49"/>
        <v>10</v>
      </c>
    </row>
    <row r="15" spans="1:52" ht="12.75">
      <c r="A15" s="6">
        <f t="shared" si="10"/>
        <v>11</v>
      </c>
      <c r="B15" s="21">
        <f t="shared" si="50"/>
        <v>0.896323717517805</v>
      </c>
      <c r="C15" s="21">
        <f t="shared" si="11"/>
        <v>0.8042630390932892</v>
      </c>
      <c r="D15" s="21">
        <f t="shared" si="12"/>
        <v>0.7224212765987624</v>
      </c>
      <c r="E15" s="21">
        <f t="shared" si="13"/>
        <v>0.6495809315632675</v>
      </c>
      <c r="F15" s="21">
        <f t="shared" si="51"/>
        <v>0.5846792890864372</v>
      </c>
      <c r="G15" s="21">
        <f t="shared" si="14"/>
        <v>0.5267875253916203</v>
      </c>
      <c r="H15" s="21">
        <f t="shared" si="15"/>
        <v>0.47509279638758684</v>
      </c>
      <c r="I15" s="21">
        <f t="shared" si="16"/>
        <v>0.4288828593376703</v>
      </c>
      <c r="J15" s="21">
        <f t="shared" si="17"/>
        <v>0.3875328503630173</v>
      </c>
      <c r="K15" s="21">
        <f t="shared" si="18"/>
        <v>0.35049389948139237</v>
      </c>
      <c r="L15" s="20">
        <f t="shared" si="19"/>
        <v>0.31728331421123135</v>
      </c>
      <c r="M15" s="20">
        <f t="shared" si="20"/>
        <v>0.2874761040988357</v>
      </c>
      <c r="N15" s="20">
        <f t="shared" si="21"/>
        <v>0.26069765320896043</v>
      </c>
      <c r="O15" s="20">
        <f t="shared" si="22"/>
        <v>0.23661737677096395</v>
      </c>
      <c r="P15" s="20">
        <f t="shared" si="23"/>
        <v>0.214943222714666</v>
      </c>
      <c r="Q15" s="20">
        <f t="shared" si="24"/>
        <v>0.19541689952310742</v>
      </c>
      <c r="R15" s="20">
        <f t="shared" si="25"/>
        <v>0.17780972930367905</v>
      </c>
      <c r="S15" s="20">
        <f t="shared" si="26"/>
        <v>0.16191903975729321</v>
      </c>
      <c r="T15" s="20">
        <f t="shared" si="27"/>
        <v>0.14756502124174142</v>
      </c>
      <c r="U15" s="20">
        <f t="shared" si="28"/>
        <v>0.13458798574153816</v>
      </c>
      <c r="V15" s="20">
        <f t="shared" si="29"/>
        <v>0.1228459735736725</v>
      </c>
      <c r="W15" s="20">
        <f t="shared" si="30"/>
        <v>0.11221266132830927</v>
      </c>
      <c r="X15" s="20">
        <f t="shared" si="31"/>
        <v>0.10257553107587747</v>
      </c>
      <c r="Y15" s="20">
        <f t="shared" si="32"/>
        <v>0.0938342664432978</v>
      </c>
      <c r="Z15" s="20">
        <f t="shared" si="33"/>
        <v>0.08589934592000005</v>
      </c>
      <c r="AA15" s="20">
        <f t="shared" si="34"/>
        <v>0.07869080782293802</v>
      </c>
      <c r="AB15" s="20">
        <f t="shared" si="35"/>
        <v>0.07213716483332971</v>
      </c>
      <c r="AC15" s="20">
        <f t="shared" si="36"/>
        <v>0.06617444900424221</v>
      </c>
      <c r="AD15" s="20">
        <f t="shared" si="37"/>
        <v>0.060745370701505375</v>
      </c>
      <c r="AE15" s="20">
        <f t="shared" si="38"/>
        <v>0.05579857714338896</v>
      </c>
      <c r="AF15" s="20">
        <f t="shared" si="39"/>
        <v>0.051287998099960055</v>
      </c>
      <c r="AG15" s="20">
        <f t="shared" si="40"/>
        <v>0.047172267945897746</v>
      </c>
      <c r="AH15" s="20">
        <f t="shared" si="41"/>
        <v>0.043414214668793555</v>
      </c>
      <c r="AI15" s="20">
        <f t="shared" si="42"/>
        <v>0.03998040765090637</v>
      </c>
      <c r="AJ15" s="20">
        <f t="shared" si="43"/>
        <v>0.036840757093405264</v>
      </c>
      <c r="AK15" s="20">
        <f t="shared" si="44"/>
        <v>0.03396815886169882</v>
      </c>
      <c r="AL15" s="20">
        <f t="shared" si="45"/>
        <v>0.031338179318415246</v>
      </c>
      <c r="AM15" s="20">
        <f t="shared" si="46"/>
        <v>0.028928775393961735</v>
      </c>
      <c r="AN15" s="20">
        <f t="shared" si="47"/>
        <v>0.026720045737867928</v>
      </c>
      <c r="AO15" s="20">
        <f t="shared" si="48"/>
        <v>0.024694009309719836</v>
      </c>
      <c r="AP15" s="20">
        <f t="shared" si="0"/>
        <v>0.022834408217048945</v>
      </c>
      <c r="AQ15" s="20">
        <f t="shared" si="1"/>
        <v>0.02112653199817209</v>
      </c>
      <c r="AR15" s="20">
        <f t="shared" si="2"/>
        <v>0.019557060888499737</v>
      </c>
      <c r="AS15" s="20">
        <f t="shared" si="3"/>
        <v>0.01811392590596446</v>
      </c>
      <c r="AT15" s="20">
        <f t="shared" si="4"/>
        <v>0.016786183850749287</v>
      </c>
      <c r="AU15" s="20">
        <f t="shared" si="5"/>
        <v>0.015563905541392184</v>
      </c>
      <c r="AV15" s="20">
        <f t="shared" si="6"/>
        <v>0.014438075807900857</v>
      </c>
      <c r="AW15" s="20">
        <f t="shared" si="7"/>
        <v>0.013400503936428316</v>
      </c>
      <c r="AX15" s="20">
        <f t="shared" si="8"/>
        <v>0.012443743412538361</v>
      </c>
      <c r="AY15" s="20">
        <f t="shared" si="9"/>
        <v>0.011561019943888404</v>
      </c>
      <c r="AZ15" s="6">
        <f t="shared" si="49"/>
        <v>11</v>
      </c>
    </row>
    <row r="16" spans="1:52" ht="12.75">
      <c r="A16" s="6">
        <f t="shared" si="10"/>
        <v>12</v>
      </c>
      <c r="B16" s="21">
        <f t="shared" si="50"/>
        <v>0.8874492252651535</v>
      </c>
      <c r="C16" s="21">
        <f t="shared" si="11"/>
        <v>0.7884931755816561</v>
      </c>
      <c r="D16" s="21">
        <f t="shared" si="12"/>
        <v>0.7013798801929733</v>
      </c>
      <c r="E16" s="21">
        <f t="shared" si="13"/>
        <v>0.6245970495800648</v>
      </c>
      <c r="F16" s="21">
        <f t="shared" si="51"/>
        <v>0.5568374181775592</v>
      </c>
      <c r="G16" s="21">
        <f t="shared" si="14"/>
        <v>0.4969693635770003</v>
      </c>
      <c r="H16" s="21">
        <f t="shared" si="15"/>
        <v>0.44401195924073533</v>
      </c>
      <c r="I16" s="21">
        <f t="shared" si="16"/>
        <v>0.39711375864599097</v>
      </c>
      <c r="J16" s="21">
        <f t="shared" si="17"/>
        <v>0.3555347251036856</v>
      </c>
      <c r="K16" s="21">
        <f t="shared" si="18"/>
        <v>0.3186308177103567</v>
      </c>
      <c r="L16" s="20">
        <f t="shared" si="19"/>
        <v>0.28584082361372193</v>
      </c>
      <c r="M16" s="20">
        <f t="shared" si="20"/>
        <v>0.25667509294538904</v>
      </c>
      <c r="N16" s="20">
        <f t="shared" si="21"/>
        <v>0.23070588779554022</v>
      </c>
      <c r="O16" s="20">
        <f t="shared" si="22"/>
        <v>0.20755910243067013</v>
      </c>
      <c r="P16" s="20">
        <f t="shared" si="23"/>
        <v>0.18690715018666612</v>
      </c>
      <c r="Q16" s="20">
        <f t="shared" si="24"/>
        <v>0.16846284441647194</v>
      </c>
      <c r="R16" s="20">
        <f t="shared" si="25"/>
        <v>0.1519741276099821</v>
      </c>
      <c r="S16" s="20">
        <f t="shared" si="26"/>
        <v>0.13721952521804512</v>
      </c>
      <c r="T16" s="20">
        <f t="shared" si="27"/>
        <v>0.12400421953087515</v>
      </c>
      <c r="U16" s="20">
        <f t="shared" si="28"/>
        <v>0.11215665478461513</v>
      </c>
      <c r="V16" s="20">
        <f t="shared" si="29"/>
        <v>0.10152559799477066</v>
      </c>
      <c r="W16" s="20">
        <f t="shared" si="30"/>
        <v>0.09197759125271253</v>
      </c>
      <c r="X16" s="20">
        <f t="shared" si="31"/>
        <v>0.0833947407120955</v>
      </c>
      <c r="Y16" s="20">
        <f t="shared" si="32"/>
        <v>0.07567279551878855</v>
      </c>
      <c r="Z16" s="20">
        <f t="shared" si="33"/>
        <v>0.06871947673600004</v>
      </c>
      <c r="AA16" s="20">
        <f t="shared" si="34"/>
        <v>0.06245302208169684</v>
      </c>
      <c r="AB16" s="20">
        <f t="shared" si="35"/>
        <v>0.056800917191598195</v>
      </c>
      <c r="AC16" s="20">
        <f t="shared" si="36"/>
        <v>0.05169878828456423</v>
      </c>
      <c r="AD16" s="20">
        <f t="shared" si="37"/>
        <v>0.047089434652329745</v>
      </c>
      <c r="AE16" s="20">
        <f t="shared" si="38"/>
        <v>0.04292198241799151</v>
      </c>
      <c r="AF16" s="20">
        <f t="shared" si="39"/>
        <v>0.03915114358775577</v>
      </c>
      <c r="AG16" s="20">
        <f t="shared" si="40"/>
        <v>0.03573656662568011</v>
      </c>
      <c r="AH16" s="20">
        <f t="shared" si="41"/>
        <v>0.03264226666826583</v>
      </c>
      <c r="AI16" s="20">
        <f t="shared" si="42"/>
        <v>0.029836125112616695</v>
      </c>
      <c r="AJ16" s="20">
        <f t="shared" si="43"/>
        <v>0.02728944969881871</v>
      </c>
      <c r="AK16" s="20">
        <f t="shared" si="44"/>
        <v>0.024976587398307954</v>
      </c>
      <c r="AL16" s="20">
        <f t="shared" si="45"/>
        <v>0.02287458344409872</v>
      </c>
      <c r="AM16" s="20">
        <f t="shared" si="46"/>
        <v>0.02096288072026213</v>
      </c>
      <c r="AN16" s="20">
        <f t="shared" si="47"/>
        <v>0.019223054487674772</v>
      </c>
      <c r="AO16" s="20">
        <f t="shared" si="48"/>
        <v>0.01763857807837131</v>
      </c>
      <c r="AP16" s="20">
        <f t="shared" si="0"/>
        <v>0.016194615756772304</v>
      </c>
      <c r="AQ16" s="20">
        <f t="shared" si="1"/>
        <v>0.01487783943533246</v>
      </c>
      <c r="AR16" s="20">
        <f t="shared" si="2"/>
        <v>0.013676266355594224</v>
      </c>
      <c r="AS16" s="20">
        <f t="shared" si="3"/>
        <v>0.012579115212475319</v>
      </c>
      <c r="AT16" s="20">
        <f t="shared" si="4"/>
        <v>0.01157667851775813</v>
      </c>
      <c r="AU16" s="20">
        <f t="shared" si="5"/>
        <v>0.010660209274926153</v>
      </c>
      <c r="AV16" s="20">
        <f t="shared" si="6"/>
        <v>0.009821820277483576</v>
      </c>
      <c r="AW16" s="20">
        <f t="shared" si="7"/>
        <v>0.009054394551640754</v>
      </c>
      <c r="AX16" s="20">
        <f t="shared" si="8"/>
        <v>0.0083515056459989</v>
      </c>
      <c r="AY16" s="20">
        <f t="shared" si="9"/>
        <v>0.007707346629258935</v>
      </c>
      <c r="AZ16" s="6">
        <f t="shared" si="49"/>
        <v>12</v>
      </c>
    </row>
    <row r="17" spans="1:52" ht="12.75">
      <c r="A17" s="6">
        <f t="shared" si="10"/>
        <v>13</v>
      </c>
      <c r="B17" s="21">
        <f t="shared" si="50"/>
        <v>0.8786625992724292</v>
      </c>
      <c r="C17" s="21">
        <f t="shared" si="11"/>
        <v>0.7730325250800549</v>
      </c>
      <c r="D17" s="21">
        <f t="shared" si="12"/>
        <v>0.6809513399931779</v>
      </c>
      <c r="E17" s="21">
        <f t="shared" si="13"/>
        <v>0.6005740861346777</v>
      </c>
      <c r="F17" s="21">
        <f t="shared" si="51"/>
        <v>0.5303213506452944</v>
      </c>
      <c r="G17" s="21">
        <f t="shared" si="14"/>
        <v>0.46883902224245305</v>
      </c>
      <c r="H17" s="21">
        <f t="shared" si="15"/>
        <v>0.4149644478885377</v>
      </c>
      <c r="I17" s="21">
        <f t="shared" si="16"/>
        <v>0.3676979246722138</v>
      </c>
      <c r="J17" s="21">
        <f t="shared" si="17"/>
        <v>0.32617864688411524</v>
      </c>
      <c r="K17" s="21">
        <f t="shared" si="18"/>
        <v>0.28966437973668785</v>
      </c>
      <c r="L17" s="20">
        <f t="shared" si="19"/>
        <v>0.25751425550785756</v>
      </c>
      <c r="M17" s="20">
        <f t="shared" si="20"/>
        <v>0.22917419012981163</v>
      </c>
      <c r="N17" s="20">
        <f t="shared" si="21"/>
        <v>0.2041645024739294</v>
      </c>
      <c r="O17" s="20">
        <f t="shared" si="22"/>
        <v>0.18206938809707907</v>
      </c>
      <c r="P17" s="20">
        <f t="shared" si="23"/>
        <v>0.1625279566840575</v>
      </c>
      <c r="Q17" s="20">
        <f t="shared" si="24"/>
        <v>0.14522659001419996</v>
      </c>
      <c r="R17" s="20">
        <f t="shared" si="25"/>
        <v>0.12989241676066848</v>
      </c>
      <c r="S17" s="20">
        <f t="shared" si="26"/>
        <v>0.11628773323563146</v>
      </c>
      <c r="T17" s="20">
        <f t="shared" si="27"/>
        <v>0.10420522649653374</v>
      </c>
      <c r="U17" s="20">
        <f t="shared" si="28"/>
        <v>0.09346387898717928</v>
      </c>
      <c r="V17" s="20">
        <f t="shared" si="29"/>
        <v>0.08390545288824022</v>
      </c>
      <c r="W17" s="20">
        <f t="shared" si="30"/>
        <v>0.0753914682399283</v>
      </c>
      <c r="X17" s="20">
        <f t="shared" si="31"/>
        <v>0.06780060220495569</v>
      </c>
      <c r="Y17" s="20">
        <f t="shared" si="32"/>
        <v>0.061026447999023035</v>
      </c>
      <c r="Z17" s="20">
        <f t="shared" si="33"/>
        <v>0.054975581388800036</v>
      </c>
      <c r="AA17" s="20">
        <f t="shared" si="34"/>
        <v>0.04956589054102924</v>
      </c>
      <c r="AB17" s="20">
        <f t="shared" si="35"/>
        <v>0.04472513164692771</v>
      </c>
      <c r="AC17" s="20">
        <f t="shared" si="36"/>
        <v>0.040389678347315806</v>
      </c>
      <c r="AD17" s="20">
        <f t="shared" si="37"/>
        <v>0.036503437714984294</v>
      </c>
      <c r="AE17" s="20">
        <f t="shared" si="38"/>
        <v>0.03301690955230115</v>
      </c>
      <c r="AF17" s="20">
        <f t="shared" si="39"/>
        <v>0.0298863691509586</v>
      </c>
      <c r="AG17" s="20">
        <f t="shared" si="40"/>
        <v>0.02707315653460614</v>
      </c>
      <c r="AH17" s="20">
        <f t="shared" si="41"/>
        <v>0.02454305764531265</v>
      </c>
      <c r="AI17" s="20">
        <f t="shared" si="42"/>
        <v>0.022265765009415444</v>
      </c>
      <c r="AJ17" s="20">
        <f t="shared" si="43"/>
        <v>0.020214407184310154</v>
      </c>
      <c r="AK17" s="20">
        <f t="shared" si="44"/>
        <v>0.018365137792873493</v>
      </c>
      <c r="AL17" s="20">
        <f t="shared" si="45"/>
        <v>0.016696776236568407</v>
      </c>
      <c r="AM17" s="20">
        <f t="shared" si="46"/>
        <v>0.015190493275552271</v>
      </c>
      <c r="AN17" s="20">
        <f t="shared" si="47"/>
        <v>0.013829535602643722</v>
      </c>
      <c r="AO17" s="20">
        <f t="shared" si="48"/>
        <v>0.012598984341693794</v>
      </c>
      <c r="AP17" s="20">
        <f t="shared" si="0"/>
        <v>0.011485543089909435</v>
      </c>
      <c r="AQ17" s="20">
        <f t="shared" si="1"/>
        <v>0.01047735171502286</v>
      </c>
      <c r="AR17" s="20">
        <f t="shared" si="2"/>
        <v>0.009563822626289667</v>
      </c>
      <c r="AS17" s="20">
        <f t="shared" si="3"/>
        <v>0.008735496675330082</v>
      </c>
      <c r="AT17" s="20">
        <f t="shared" si="4"/>
        <v>0.007983916219143539</v>
      </c>
      <c r="AU17" s="20">
        <f t="shared" si="5"/>
        <v>0.0073015132020042145</v>
      </c>
      <c r="AV17" s="20">
        <f t="shared" si="6"/>
        <v>0.00668151039284597</v>
      </c>
      <c r="AW17" s="20">
        <f t="shared" si="7"/>
        <v>0.006117834156514023</v>
      </c>
      <c r="AX17" s="20">
        <f t="shared" si="8"/>
        <v>0.005605037346307987</v>
      </c>
      <c r="AY17" s="20">
        <f t="shared" si="9"/>
        <v>0.005138231086172623</v>
      </c>
      <c r="AZ17" s="6">
        <f t="shared" si="49"/>
        <v>13</v>
      </c>
    </row>
    <row r="18" spans="1:52" ht="12.75">
      <c r="A18" s="6">
        <f t="shared" si="10"/>
        <v>14</v>
      </c>
      <c r="B18" s="21">
        <f t="shared" si="50"/>
        <v>0.8699629695766625</v>
      </c>
      <c r="C18" s="21">
        <f t="shared" si="11"/>
        <v>0.7578750245882891</v>
      </c>
      <c r="D18" s="21">
        <f t="shared" si="12"/>
        <v>0.6611178058186193</v>
      </c>
      <c r="E18" s="21">
        <f t="shared" si="13"/>
        <v>0.5774750828218054</v>
      </c>
      <c r="F18" s="21">
        <f t="shared" si="51"/>
        <v>0.5050679529955184</v>
      </c>
      <c r="G18" s="21">
        <f t="shared" si="14"/>
        <v>0.44230096437967265</v>
      </c>
      <c r="H18" s="21">
        <f t="shared" si="15"/>
        <v>0.38781724101732495</v>
      </c>
      <c r="I18" s="21">
        <f t="shared" si="16"/>
        <v>0.34046104136316085</v>
      </c>
      <c r="J18" s="21">
        <f t="shared" si="17"/>
        <v>0.29924646503129837</v>
      </c>
      <c r="K18" s="21">
        <f t="shared" si="18"/>
        <v>0.26333125430607984</v>
      </c>
      <c r="L18" s="20">
        <f t="shared" si="19"/>
        <v>0.23199482478185363</v>
      </c>
      <c r="M18" s="20">
        <f t="shared" si="20"/>
        <v>0.20461981261590323</v>
      </c>
      <c r="N18" s="20">
        <f t="shared" si="21"/>
        <v>0.18067655086188442</v>
      </c>
      <c r="O18" s="20">
        <f t="shared" si="22"/>
        <v>0.1597099895588413</v>
      </c>
      <c r="P18" s="20">
        <f t="shared" si="23"/>
        <v>0.14132865798613697</v>
      </c>
      <c r="Q18" s="20">
        <f t="shared" si="24"/>
        <v>0.12519533621913792</v>
      </c>
      <c r="R18" s="20">
        <f t="shared" si="25"/>
        <v>0.11101915962450298</v>
      </c>
      <c r="S18" s="20">
        <f t="shared" si="26"/>
        <v>0.09854892647087413</v>
      </c>
      <c r="T18" s="20">
        <f t="shared" si="27"/>
        <v>0.08756741722397794</v>
      </c>
      <c r="U18" s="20">
        <f t="shared" si="28"/>
        <v>0.07788656582264941</v>
      </c>
      <c r="V18" s="20">
        <f t="shared" si="29"/>
        <v>0.06934334949441341</v>
      </c>
      <c r="W18" s="20">
        <f t="shared" si="30"/>
        <v>0.061796285442564186</v>
      </c>
      <c r="X18" s="20">
        <f t="shared" si="31"/>
        <v>0.05512244081703715</v>
      </c>
      <c r="Y18" s="20">
        <f t="shared" si="32"/>
        <v>0.04921487741856697</v>
      </c>
      <c r="Z18" s="20">
        <f t="shared" si="33"/>
        <v>0.043980465111040035</v>
      </c>
      <c r="AA18" s="20">
        <f t="shared" si="34"/>
        <v>0.03933800836589622</v>
      </c>
      <c r="AB18" s="20">
        <f t="shared" si="35"/>
        <v>0.035216639092069055</v>
      </c>
      <c r="AC18" s="20">
        <f t="shared" si="36"/>
        <v>0.03155443620884047</v>
      </c>
      <c r="AD18" s="20">
        <f t="shared" si="37"/>
        <v>0.02829723853874751</v>
      </c>
      <c r="AE18" s="20">
        <f t="shared" si="38"/>
        <v>0.025397622732539347</v>
      </c>
      <c r="AF18" s="20">
        <f t="shared" si="39"/>
        <v>0.02281402225264015</v>
      </c>
      <c r="AG18" s="20">
        <f t="shared" si="40"/>
        <v>0.02050996707167132</v>
      </c>
      <c r="AH18" s="20">
        <f t="shared" si="41"/>
        <v>0.018453426800986956</v>
      </c>
      <c r="AI18" s="20">
        <f t="shared" si="42"/>
        <v>0.016616242544339882</v>
      </c>
      <c r="AJ18" s="20">
        <f t="shared" si="43"/>
        <v>0.014973634951340855</v>
      </c>
      <c r="AK18" s="20">
        <f t="shared" si="44"/>
        <v>0.013503777788877567</v>
      </c>
      <c r="AL18" s="20">
        <f t="shared" si="45"/>
        <v>0.012187427909903946</v>
      </c>
      <c r="AM18" s="20">
        <f t="shared" si="46"/>
        <v>0.011007603822863966</v>
      </c>
      <c r="AN18" s="20">
        <f t="shared" si="47"/>
        <v>0.009949306188952319</v>
      </c>
      <c r="AO18" s="20">
        <f t="shared" si="48"/>
        <v>0.008999274529781281</v>
      </c>
      <c r="AP18" s="20">
        <f t="shared" si="0"/>
        <v>0.008145775241070522</v>
      </c>
      <c r="AQ18" s="20">
        <f t="shared" si="1"/>
        <v>0.007378416700720324</v>
      </c>
      <c r="AR18" s="20">
        <f t="shared" si="2"/>
        <v>0.006687987850552216</v>
      </c>
      <c r="AS18" s="20">
        <f t="shared" si="3"/>
        <v>0.00606631713564589</v>
      </c>
      <c r="AT18" s="20">
        <f t="shared" si="4"/>
        <v>0.005506149116650717</v>
      </c>
      <c r="AU18" s="20">
        <f t="shared" si="5"/>
        <v>0.005001036439728913</v>
      </c>
      <c r="AV18" s="20">
        <f t="shared" si="6"/>
        <v>0.00454524516520134</v>
      </c>
      <c r="AW18" s="20">
        <f t="shared" si="7"/>
        <v>0.00413367172737434</v>
      </c>
      <c r="AX18" s="20">
        <f t="shared" si="8"/>
        <v>0.003761770031079186</v>
      </c>
      <c r="AY18" s="20">
        <f t="shared" si="9"/>
        <v>0.0034254873907817486</v>
      </c>
      <c r="AZ18" s="6">
        <f t="shared" si="49"/>
        <v>14</v>
      </c>
    </row>
    <row r="19" spans="1:52" ht="12.75">
      <c r="A19" s="6">
        <f t="shared" si="10"/>
        <v>15</v>
      </c>
      <c r="B19" s="21">
        <f t="shared" si="50"/>
        <v>0.8613494748283788</v>
      </c>
      <c r="C19" s="21">
        <f t="shared" si="11"/>
        <v>0.7430147299885187</v>
      </c>
      <c r="D19" s="21">
        <f t="shared" si="12"/>
        <v>0.6418619473967179</v>
      </c>
      <c r="E19" s="21">
        <f t="shared" si="13"/>
        <v>0.5552645027132743</v>
      </c>
      <c r="F19" s="21">
        <f t="shared" si="51"/>
        <v>0.48101709809096993</v>
      </c>
      <c r="G19" s="21">
        <f t="shared" si="14"/>
        <v>0.4172650607355402</v>
      </c>
      <c r="H19" s="21">
        <f t="shared" si="15"/>
        <v>0.3624460196423598</v>
      </c>
      <c r="I19" s="21">
        <f t="shared" si="16"/>
        <v>0.31524170496588966</v>
      </c>
      <c r="J19" s="21">
        <f t="shared" si="17"/>
        <v>0.27453804131311776</v>
      </c>
      <c r="K19" s="21">
        <f t="shared" si="18"/>
        <v>0.23939204936916347</v>
      </c>
      <c r="L19" s="20">
        <f t="shared" si="19"/>
        <v>0.20900434665031856</v>
      </c>
      <c r="M19" s="20">
        <f t="shared" si="20"/>
        <v>0.1826962612641993</v>
      </c>
      <c r="N19" s="20">
        <f t="shared" si="21"/>
        <v>0.15989075297511895</v>
      </c>
      <c r="O19" s="20">
        <f t="shared" si="22"/>
        <v>0.14009648206915903</v>
      </c>
      <c r="P19" s="20">
        <f t="shared" si="23"/>
        <v>0.12289448520533651</v>
      </c>
      <c r="Q19" s="20">
        <f t="shared" si="24"/>
        <v>0.10792701398201546</v>
      </c>
      <c r="R19" s="20">
        <f t="shared" si="25"/>
        <v>0.09488817061923333</v>
      </c>
      <c r="S19" s="20">
        <f t="shared" si="26"/>
        <v>0.08351603938209673</v>
      </c>
      <c r="T19" s="20">
        <f t="shared" si="27"/>
        <v>0.0735860648940991</v>
      </c>
      <c r="U19" s="20">
        <f t="shared" si="28"/>
        <v>0.06490547151887452</v>
      </c>
      <c r="V19" s="20">
        <f t="shared" si="29"/>
        <v>0.05730855330116811</v>
      </c>
      <c r="W19" s="20">
        <f t="shared" si="30"/>
        <v>0.05065269298570835</v>
      </c>
      <c r="X19" s="20">
        <f t="shared" si="31"/>
        <v>0.04481499253417654</v>
      </c>
      <c r="Y19" s="20">
        <f t="shared" si="32"/>
        <v>0.03968941727303788</v>
      </c>
      <c r="Z19" s="20">
        <f t="shared" si="33"/>
        <v>0.03518437208883203</v>
      </c>
      <c r="AA19" s="20">
        <f t="shared" si="34"/>
        <v>0.03122064156023509</v>
      </c>
      <c r="AB19" s="20">
        <f t="shared" si="35"/>
        <v>0.02772963708036933</v>
      </c>
      <c r="AC19" s="20">
        <f t="shared" si="36"/>
        <v>0.02465190328815662</v>
      </c>
      <c r="AD19" s="20">
        <f t="shared" si="37"/>
        <v>0.02193584382848644</v>
      </c>
      <c r="AE19" s="20">
        <f t="shared" si="38"/>
        <v>0.019536632871184113</v>
      </c>
      <c r="AF19" s="20">
        <f t="shared" si="39"/>
        <v>0.017415284162320726</v>
      </c>
      <c r="AG19" s="20">
        <f t="shared" si="40"/>
        <v>0.015537853842175242</v>
      </c>
      <c r="AH19" s="20">
        <f t="shared" si="41"/>
        <v>0.013874756993223275</v>
      </c>
      <c r="AI19" s="20">
        <f t="shared" si="42"/>
        <v>0.012400181003238716</v>
      </c>
      <c r="AJ19" s="20">
        <f t="shared" si="43"/>
        <v>0.011091581445437669</v>
      </c>
      <c r="AK19" s="20">
        <f t="shared" si="44"/>
        <v>0.00992924837417468</v>
      </c>
      <c r="AL19" s="20">
        <f t="shared" si="45"/>
        <v>0.008895932780951786</v>
      </c>
      <c r="AM19" s="20">
        <f t="shared" si="46"/>
        <v>0.007976524509321715</v>
      </c>
      <c r="AN19" s="20">
        <f t="shared" si="47"/>
        <v>0.007157774236656345</v>
      </c>
      <c r="AO19" s="20">
        <f t="shared" si="48"/>
        <v>0.006428053235558058</v>
      </c>
      <c r="AP19" s="20">
        <f t="shared" si="0"/>
        <v>0.005777145561042924</v>
      </c>
      <c r="AQ19" s="20">
        <f t="shared" si="1"/>
        <v>0.00519606809909882</v>
      </c>
      <c r="AR19" s="20">
        <f t="shared" si="2"/>
        <v>0.004676914580805745</v>
      </c>
      <c r="AS19" s="20">
        <f t="shared" si="3"/>
        <v>0.004212720233087424</v>
      </c>
      <c r="AT19" s="20">
        <f t="shared" si="4"/>
        <v>0.003797344218379805</v>
      </c>
      <c r="AU19" s="20">
        <f t="shared" si="5"/>
        <v>0.003425367424471858</v>
      </c>
      <c r="AV19" s="20">
        <f t="shared" si="6"/>
        <v>0.0030920035137424083</v>
      </c>
      <c r="AW19" s="20">
        <f t="shared" si="7"/>
        <v>0.0027930214374150943</v>
      </c>
      <c r="AX19" s="20">
        <f t="shared" si="8"/>
        <v>0.0025246778732075075</v>
      </c>
      <c r="AY19" s="20">
        <f t="shared" si="9"/>
        <v>0.0022836582605211654</v>
      </c>
      <c r="AZ19" s="6">
        <f t="shared" si="49"/>
        <v>15</v>
      </c>
    </row>
    <row r="20" spans="1:52" ht="12.75">
      <c r="A20" s="6">
        <f t="shared" si="10"/>
        <v>16</v>
      </c>
      <c r="B20" s="21">
        <f t="shared" si="50"/>
        <v>0.8528212622063156</v>
      </c>
      <c r="C20" s="21">
        <f t="shared" si="11"/>
        <v>0.728445813714234</v>
      </c>
      <c r="D20" s="21">
        <f t="shared" si="12"/>
        <v>0.6231669392201145</v>
      </c>
      <c r="E20" s="21">
        <f t="shared" si="13"/>
        <v>0.5339081756858406</v>
      </c>
      <c r="F20" s="21">
        <f t="shared" si="51"/>
        <v>0.45811152199139993</v>
      </c>
      <c r="G20" s="21">
        <f t="shared" si="14"/>
        <v>0.3936462837127737</v>
      </c>
      <c r="H20" s="21">
        <f t="shared" si="15"/>
        <v>0.3387345977965979</v>
      </c>
      <c r="I20" s="21">
        <f t="shared" si="16"/>
        <v>0.2918904675610089</v>
      </c>
      <c r="J20" s="21">
        <f t="shared" si="17"/>
        <v>0.2518697626725851</v>
      </c>
      <c r="K20" s="21">
        <f t="shared" si="18"/>
        <v>0.21762913579014861</v>
      </c>
      <c r="L20" s="20">
        <f t="shared" si="19"/>
        <v>0.18829220418947615</v>
      </c>
      <c r="M20" s="20">
        <f t="shared" si="20"/>
        <v>0.1631216618430351</v>
      </c>
      <c r="N20" s="20">
        <f t="shared" si="21"/>
        <v>0.14149624157090174</v>
      </c>
      <c r="O20" s="20">
        <f t="shared" si="22"/>
        <v>0.12289165093785881</v>
      </c>
      <c r="P20" s="20">
        <f t="shared" si="23"/>
        <v>0.10686476974377089</v>
      </c>
      <c r="Q20" s="20">
        <f t="shared" si="24"/>
        <v>0.09304052929484091</v>
      </c>
      <c r="R20" s="20">
        <f t="shared" si="25"/>
        <v>0.08110100052925925</v>
      </c>
      <c r="S20" s="20">
        <f t="shared" si="26"/>
        <v>0.07077630456109893</v>
      </c>
      <c r="T20" s="20">
        <f t="shared" si="27"/>
        <v>0.06183702932277236</v>
      </c>
      <c r="U20" s="20">
        <f t="shared" si="28"/>
        <v>0.05408789293239544</v>
      </c>
      <c r="V20" s="20">
        <f t="shared" si="29"/>
        <v>0.04736244074476703</v>
      </c>
      <c r="W20" s="20">
        <f t="shared" si="30"/>
        <v>0.04151860080795766</v>
      </c>
      <c r="X20" s="20">
        <f t="shared" si="31"/>
        <v>0.03643495327981833</v>
      </c>
      <c r="Y20" s="20">
        <f t="shared" si="32"/>
        <v>0.03200759457503055</v>
      </c>
      <c r="Z20" s="20">
        <f t="shared" si="33"/>
        <v>0.028147497671065627</v>
      </c>
      <c r="AA20" s="20">
        <f t="shared" si="34"/>
        <v>0.024778286952567532</v>
      </c>
      <c r="AB20" s="20">
        <f t="shared" si="35"/>
        <v>0.02183435990580262</v>
      </c>
      <c r="AC20" s="20">
        <f t="shared" si="36"/>
        <v>0.01925929944387236</v>
      </c>
      <c r="AD20" s="20">
        <f t="shared" si="37"/>
        <v>0.01700453009960189</v>
      </c>
      <c r="AE20" s="20">
        <f t="shared" si="38"/>
        <v>0.015028179131680086</v>
      </c>
      <c r="AF20" s="20">
        <f t="shared" si="39"/>
        <v>0.013294110047573072</v>
      </c>
      <c r="AG20" s="20">
        <f t="shared" si="40"/>
        <v>0.011771101395587305</v>
      </c>
      <c r="AH20" s="20">
        <f t="shared" si="41"/>
        <v>0.010432148115205469</v>
      </c>
      <c r="AI20" s="20">
        <f t="shared" si="42"/>
        <v>0.009253866420327399</v>
      </c>
      <c r="AJ20" s="20">
        <f t="shared" si="43"/>
        <v>0.008215986255879755</v>
      </c>
      <c r="AK20" s="20">
        <f t="shared" si="44"/>
        <v>0.007300917922187265</v>
      </c>
      <c r="AL20" s="20">
        <f t="shared" si="45"/>
        <v>0.00649338159193561</v>
      </c>
      <c r="AM20" s="20">
        <f t="shared" si="46"/>
        <v>0.005780090224146171</v>
      </c>
      <c r="AN20" s="20">
        <f t="shared" si="47"/>
        <v>0.00514947786809809</v>
      </c>
      <c r="AO20" s="20">
        <f t="shared" si="48"/>
        <v>0.004591466596827185</v>
      </c>
      <c r="AP20" s="20">
        <f t="shared" si="0"/>
        <v>0.004097266355349591</v>
      </c>
      <c r="AQ20" s="20">
        <f t="shared" si="1"/>
        <v>0.0036592028866893104</v>
      </c>
      <c r="AR20" s="20">
        <f t="shared" si="2"/>
        <v>0.003270569636927095</v>
      </c>
      <c r="AS20" s="20">
        <f t="shared" si="3"/>
        <v>0.0029255001618662666</v>
      </c>
      <c r="AT20" s="20">
        <f t="shared" si="4"/>
        <v>0.002618858081641245</v>
      </c>
      <c r="AU20" s="20">
        <f t="shared" si="5"/>
        <v>0.002346142071556067</v>
      </c>
      <c r="AV20" s="20">
        <f t="shared" si="6"/>
        <v>0.0021034037508451757</v>
      </c>
      <c r="AW20" s="20">
        <f t="shared" si="7"/>
        <v>0.0018871766469020907</v>
      </c>
      <c r="AX20" s="20">
        <f t="shared" si="8"/>
        <v>0.0016944146800050386</v>
      </c>
      <c r="AY20" s="20">
        <f t="shared" si="9"/>
        <v>0.0015224388403474436</v>
      </c>
      <c r="AZ20" s="6">
        <f t="shared" si="49"/>
        <v>16</v>
      </c>
    </row>
    <row r="21" spans="1:52" ht="12.75">
      <c r="A21" s="6">
        <f t="shared" si="10"/>
        <v>17</v>
      </c>
      <c r="B21" s="21">
        <f t="shared" si="50"/>
        <v>0.8443774873329858</v>
      </c>
      <c r="C21" s="21">
        <f t="shared" si="11"/>
        <v>0.7141625624649353</v>
      </c>
      <c r="D21" s="21">
        <f t="shared" si="12"/>
        <v>0.6050164458447713</v>
      </c>
      <c r="E21" s="21">
        <f t="shared" si="13"/>
        <v>0.5133732458517698</v>
      </c>
      <c r="F21" s="21">
        <f t="shared" si="51"/>
        <v>0.43629668761085705</v>
      </c>
      <c r="G21" s="21">
        <f t="shared" si="14"/>
        <v>0.3713644185969563</v>
      </c>
      <c r="H21" s="21">
        <f t="shared" si="15"/>
        <v>0.31657439046411023</v>
      </c>
      <c r="I21" s="21">
        <f t="shared" si="16"/>
        <v>0.27026895144537855</v>
      </c>
      <c r="J21" s="21">
        <f t="shared" si="17"/>
        <v>0.2310731767638395</v>
      </c>
      <c r="K21" s="21">
        <f t="shared" si="18"/>
        <v>0.1978446689001351</v>
      </c>
      <c r="L21" s="20">
        <f t="shared" si="19"/>
        <v>0.16963261638691543</v>
      </c>
      <c r="M21" s="20">
        <f t="shared" si="20"/>
        <v>0.1456443409312813</v>
      </c>
      <c r="N21" s="20">
        <f t="shared" si="21"/>
        <v>0.12521791289460332</v>
      </c>
      <c r="O21" s="20">
        <f t="shared" si="22"/>
        <v>0.10779969380513932</v>
      </c>
      <c r="P21" s="20">
        <f t="shared" si="23"/>
        <v>0.09292588673371383</v>
      </c>
      <c r="Q21" s="20">
        <f t="shared" si="24"/>
        <v>0.08020735284038011</v>
      </c>
      <c r="R21" s="20">
        <f t="shared" si="25"/>
        <v>0.06931709446945236</v>
      </c>
      <c r="S21" s="20">
        <f t="shared" si="26"/>
        <v>0.05997991911957537</v>
      </c>
      <c r="T21" s="20">
        <f t="shared" si="27"/>
        <v>0.05196389018720366</v>
      </c>
      <c r="U21" s="20">
        <f t="shared" si="28"/>
        <v>0.045073244110329536</v>
      </c>
      <c r="V21" s="20">
        <f t="shared" si="29"/>
        <v>0.03914251301220416</v>
      </c>
      <c r="W21" s="20">
        <f t="shared" si="30"/>
        <v>0.03403164000652267</v>
      </c>
      <c r="X21" s="20">
        <f t="shared" si="31"/>
        <v>0.029621913235624655</v>
      </c>
      <c r="Y21" s="20">
        <f t="shared" si="32"/>
        <v>0.02581257627018593</v>
      </c>
      <c r="Z21" s="20">
        <f t="shared" si="33"/>
        <v>0.022517998136852502</v>
      </c>
      <c r="AA21" s="20">
        <f t="shared" si="34"/>
        <v>0.019665307105212325</v>
      </c>
      <c r="AB21" s="20">
        <f t="shared" si="35"/>
        <v>0.017192409374647732</v>
      </c>
      <c r="AC21" s="20">
        <f t="shared" si="36"/>
        <v>0.015046327690525281</v>
      </c>
      <c r="AD21" s="20">
        <f t="shared" si="37"/>
        <v>0.013181806278761154</v>
      </c>
      <c r="AE21" s="20">
        <f t="shared" si="38"/>
        <v>0.011560137793600066</v>
      </c>
      <c r="AF21" s="20">
        <f t="shared" si="39"/>
        <v>0.010148175608834405</v>
      </c>
      <c r="AG21" s="20">
        <f t="shared" si="40"/>
        <v>0.00891750105726311</v>
      </c>
      <c r="AH21" s="20">
        <f t="shared" si="41"/>
        <v>0.007843720387372532</v>
      </c>
      <c r="AI21" s="20">
        <f t="shared" si="42"/>
        <v>0.006905870462930894</v>
      </c>
      <c r="AJ21" s="20">
        <f t="shared" si="43"/>
        <v>0.006085915745096114</v>
      </c>
      <c r="AK21" s="20">
        <f t="shared" si="44"/>
        <v>0.005368322001608282</v>
      </c>
      <c r="AL21" s="20">
        <f t="shared" si="45"/>
        <v>0.00473969459265373</v>
      </c>
      <c r="AM21" s="20">
        <f t="shared" si="46"/>
        <v>0.004188471176917516</v>
      </c>
      <c r="AN21" s="20">
        <f t="shared" si="47"/>
        <v>0.0037046603367612164</v>
      </c>
      <c r="AO21" s="20">
        <f t="shared" si="48"/>
        <v>0.0032796189977337036</v>
      </c>
      <c r="AP21" s="20">
        <f t="shared" si="0"/>
        <v>0.0029058626633685046</v>
      </c>
      <c r="AQ21" s="20">
        <f t="shared" si="1"/>
        <v>0.0025769034413305005</v>
      </c>
      <c r="AR21" s="20">
        <f t="shared" si="2"/>
        <v>0.002287111634214752</v>
      </c>
      <c r="AS21" s="20">
        <f t="shared" si="3"/>
        <v>0.0020315973346293516</v>
      </c>
      <c r="AT21" s="20">
        <f t="shared" si="4"/>
        <v>0.0018061090218215484</v>
      </c>
      <c r="AU21" s="20">
        <f t="shared" si="5"/>
        <v>0.0016069466243534703</v>
      </c>
      <c r="AV21" s="20">
        <f t="shared" si="6"/>
        <v>0.0014308869053368542</v>
      </c>
      <c r="AW21" s="20">
        <f t="shared" si="7"/>
        <v>0.001275119356014926</v>
      </c>
      <c r="AX21" s="20">
        <f t="shared" si="8"/>
        <v>0.0011371910604060663</v>
      </c>
      <c r="AY21" s="20">
        <f t="shared" si="9"/>
        <v>0.0010149592268982957</v>
      </c>
      <c r="AZ21" s="6">
        <f t="shared" si="49"/>
        <v>17</v>
      </c>
    </row>
    <row r="22" spans="1:52" ht="12.75">
      <c r="A22" s="6">
        <f t="shared" si="10"/>
        <v>18</v>
      </c>
      <c r="B22" s="21">
        <f t="shared" si="50"/>
        <v>0.8360173141910751</v>
      </c>
      <c r="C22" s="21">
        <f t="shared" si="11"/>
        <v>0.7001593749656227</v>
      </c>
      <c r="D22" s="21">
        <f t="shared" si="12"/>
        <v>0.5873946076162828</v>
      </c>
      <c r="E22" s="21">
        <f t="shared" si="13"/>
        <v>0.4936281210113171</v>
      </c>
      <c r="F22" s="21">
        <f t="shared" si="51"/>
        <v>0.41552065486748285</v>
      </c>
      <c r="G22" s="21">
        <f t="shared" si="14"/>
        <v>0.350343791129204</v>
      </c>
      <c r="H22" s="21">
        <f t="shared" si="15"/>
        <v>0.29586391632159836</v>
      </c>
      <c r="I22" s="21">
        <f t="shared" si="16"/>
        <v>0.2502490291160912</v>
      </c>
      <c r="J22" s="21">
        <f t="shared" si="17"/>
        <v>0.21199374015031147</v>
      </c>
      <c r="K22" s="21">
        <f t="shared" si="18"/>
        <v>0.17985878990921372</v>
      </c>
      <c r="L22" s="20">
        <f t="shared" si="19"/>
        <v>0.15282217692514902</v>
      </c>
      <c r="M22" s="20">
        <f t="shared" si="20"/>
        <v>0.13003959011721544</v>
      </c>
      <c r="N22" s="20">
        <f t="shared" si="21"/>
        <v>0.11081231229610915</v>
      </c>
      <c r="O22" s="20">
        <f t="shared" si="22"/>
        <v>0.09456113491678889</v>
      </c>
      <c r="P22" s="20">
        <f t="shared" si="23"/>
        <v>0.08080511889888159</v>
      </c>
      <c r="Q22" s="20">
        <f t="shared" si="24"/>
        <v>0.06914426968998286</v>
      </c>
      <c r="R22" s="20">
        <f t="shared" si="25"/>
        <v>0.059245379888420824</v>
      </c>
      <c r="S22" s="20">
        <f t="shared" si="26"/>
        <v>0.05083043993184354</v>
      </c>
      <c r="T22" s="20">
        <f t="shared" si="27"/>
        <v>0.04366713461109551</v>
      </c>
      <c r="U22" s="20">
        <f t="shared" si="28"/>
        <v>0.037561036758607946</v>
      </c>
      <c r="V22" s="20">
        <f t="shared" si="29"/>
        <v>0.03234918430760674</v>
      </c>
      <c r="W22" s="20">
        <f t="shared" si="30"/>
        <v>0.027894786890592355</v>
      </c>
      <c r="X22" s="20">
        <f t="shared" si="31"/>
        <v>0.024082856289125733</v>
      </c>
      <c r="Y22" s="20">
        <f t="shared" si="32"/>
        <v>0.020816593766278976</v>
      </c>
      <c r="Z22" s="20">
        <f t="shared" si="33"/>
        <v>0.018014398509482003</v>
      </c>
      <c r="AA22" s="20">
        <f t="shared" si="34"/>
        <v>0.015607386591438352</v>
      </c>
      <c r="AB22" s="20">
        <f t="shared" si="35"/>
        <v>0.013537330216258055</v>
      </c>
      <c r="AC22" s="20">
        <f t="shared" si="36"/>
        <v>0.011754943508222876</v>
      </c>
      <c r="AD22" s="20">
        <f t="shared" si="37"/>
        <v>0.010218454479659808</v>
      </c>
      <c r="AE22" s="20">
        <f t="shared" si="38"/>
        <v>0.008892413687384665</v>
      </c>
      <c r="AF22" s="20">
        <f t="shared" si="39"/>
        <v>0.0077466989380415305</v>
      </c>
      <c r="AG22" s="20">
        <f t="shared" si="40"/>
        <v>0.00675568261913872</v>
      </c>
      <c r="AH22" s="20">
        <f t="shared" si="41"/>
        <v>0.005897534125844008</v>
      </c>
      <c r="AI22" s="20">
        <f t="shared" si="42"/>
        <v>0.0051536346738290245</v>
      </c>
      <c r="AJ22" s="20">
        <f t="shared" si="43"/>
        <v>0.004508085737108232</v>
      </c>
      <c r="AK22" s="20">
        <f t="shared" si="44"/>
        <v>0.003947295589417854</v>
      </c>
      <c r="AL22" s="20">
        <f t="shared" si="45"/>
        <v>0.00345963108952827</v>
      </c>
      <c r="AM22" s="20">
        <f t="shared" si="46"/>
        <v>0.0030351240412445774</v>
      </c>
      <c r="AN22" s="20">
        <f t="shared" si="47"/>
        <v>0.0026652232638569905</v>
      </c>
      <c r="AO22" s="20">
        <f t="shared" si="48"/>
        <v>0.002342584998381217</v>
      </c>
      <c r="AP22" s="20">
        <f t="shared" si="0"/>
        <v>0.00206089550593511</v>
      </c>
      <c r="AQ22" s="20">
        <f t="shared" si="1"/>
        <v>0.0018147207333313385</v>
      </c>
      <c r="AR22" s="20">
        <f t="shared" si="2"/>
        <v>0.0015993787651851414</v>
      </c>
      <c r="AS22" s="20">
        <f t="shared" si="3"/>
        <v>0.001410831482381494</v>
      </c>
      <c r="AT22" s="20">
        <f t="shared" si="4"/>
        <v>0.0012455924288424472</v>
      </c>
      <c r="AU22" s="20">
        <f t="shared" si="5"/>
        <v>0.0011006483728448425</v>
      </c>
      <c r="AV22" s="20">
        <f t="shared" si="6"/>
        <v>0.0009733924526101049</v>
      </c>
      <c r="AW22" s="20">
        <f t="shared" si="7"/>
        <v>0.0008615671324425175</v>
      </c>
      <c r="AX22" s="20">
        <f t="shared" si="8"/>
        <v>0.0007632154767825949</v>
      </c>
      <c r="AY22" s="20">
        <f t="shared" si="9"/>
        <v>0.0006766394845988638</v>
      </c>
      <c r="AZ22" s="6">
        <f t="shared" si="49"/>
        <v>18</v>
      </c>
    </row>
    <row r="23" spans="1:52" ht="12.75">
      <c r="A23" s="6">
        <f t="shared" si="10"/>
        <v>19</v>
      </c>
      <c r="B23" s="21">
        <f t="shared" si="50"/>
        <v>0.8277399150406684</v>
      </c>
      <c r="C23" s="21">
        <f t="shared" si="11"/>
        <v>0.6864307597702184</v>
      </c>
      <c r="D23" s="21">
        <f t="shared" si="12"/>
        <v>0.5702860268119251</v>
      </c>
      <c r="E23" s="21">
        <f t="shared" si="13"/>
        <v>0.4746424240493433</v>
      </c>
      <c r="F23" s="21">
        <f t="shared" si="51"/>
        <v>0.3957339570166503</v>
      </c>
      <c r="G23" s="21">
        <f t="shared" si="14"/>
        <v>0.330513010499249</v>
      </c>
      <c r="H23" s="21">
        <f t="shared" si="15"/>
        <v>0.2765083330108396</v>
      </c>
      <c r="I23" s="21">
        <f t="shared" si="16"/>
        <v>0.23171206399638072</v>
      </c>
      <c r="J23" s="21">
        <f t="shared" si="17"/>
        <v>0.19448966986267105</v>
      </c>
      <c r="K23" s="21">
        <f t="shared" si="18"/>
        <v>0.16350799082655793</v>
      </c>
      <c r="L23" s="20">
        <f t="shared" si="19"/>
        <v>0.1376776368695036</v>
      </c>
      <c r="M23" s="20">
        <f t="shared" si="20"/>
        <v>0.11610677689037092</v>
      </c>
      <c r="N23" s="20">
        <f t="shared" si="21"/>
        <v>0.09806399318239747</v>
      </c>
      <c r="O23" s="20">
        <f t="shared" si="22"/>
        <v>0.08294836396209553</v>
      </c>
      <c r="P23" s="20">
        <f t="shared" si="23"/>
        <v>0.07026532078163618</v>
      </c>
      <c r="Q23" s="20">
        <f t="shared" si="24"/>
        <v>0.05960712904308867</v>
      </c>
      <c r="R23" s="20">
        <f t="shared" si="25"/>
        <v>0.05063707682771011</v>
      </c>
      <c r="S23" s="20">
        <f t="shared" si="26"/>
        <v>0.0430766440100369</v>
      </c>
      <c r="T23" s="20">
        <f t="shared" si="27"/>
        <v>0.036695071101760936</v>
      </c>
      <c r="U23" s="20">
        <f t="shared" si="28"/>
        <v>0.031300863965506624</v>
      </c>
      <c r="V23" s="20">
        <f t="shared" si="29"/>
        <v>0.026734863064137804</v>
      </c>
      <c r="W23" s="20">
        <f t="shared" si="30"/>
        <v>0.022864579418518324</v>
      </c>
      <c r="X23" s="20">
        <f t="shared" si="31"/>
        <v>0.019579557958638808</v>
      </c>
      <c r="Y23" s="20">
        <f t="shared" si="32"/>
        <v>0.016787575617966916</v>
      </c>
      <c r="Z23" s="20">
        <f t="shared" si="33"/>
        <v>0.014411518807585602</v>
      </c>
      <c r="AA23" s="20">
        <f t="shared" si="34"/>
        <v>0.012386814755109802</v>
      </c>
      <c r="AB23" s="20">
        <f t="shared" si="35"/>
        <v>0.010659315130911853</v>
      </c>
      <c r="AC23" s="20">
        <f t="shared" si="36"/>
        <v>0.009183549615799121</v>
      </c>
      <c r="AD23" s="20">
        <f t="shared" si="37"/>
        <v>0.007921282542371944</v>
      </c>
      <c r="AE23" s="20">
        <f t="shared" si="38"/>
        <v>0.006840318221065126</v>
      </c>
      <c r="AF23" s="20">
        <f t="shared" si="39"/>
        <v>0.005913510639726359</v>
      </c>
      <c r="AG23" s="20">
        <f t="shared" si="40"/>
        <v>0.005117941378135394</v>
      </c>
      <c r="AH23" s="20">
        <f t="shared" si="41"/>
        <v>0.004434236184845119</v>
      </c>
      <c r="AI23" s="20">
        <f t="shared" si="42"/>
        <v>0.0038459960252455404</v>
      </c>
      <c r="AJ23" s="20">
        <f t="shared" si="43"/>
        <v>0.00333932276822832</v>
      </c>
      <c r="AK23" s="20">
        <f t="shared" si="44"/>
        <v>0.0029024232275131276</v>
      </c>
      <c r="AL23" s="20">
        <f t="shared" si="45"/>
        <v>0.002525278167538883</v>
      </c>
      <c r="AM23" s="20">
        <f t="shared" si="46"/>
        <v>0.0021993652472786797</v>
      </c>
      <c r="AN23" s="20">
        <f t="shared" si="47"/>
        <v>0.0019174268085302092</v>
      </c>
      <c r="AO23" s="20">
        <f t="shared" si="48"/>
        <v>0.0016732749988437265</v>
      </c>
      <c r="AP23" s="20">
        <f t="shared" si="0"/>
        <v>0.001461628018393695</v>
      </c>
      <c r="AQ23" s="20">
        <f t="shared" si="1"/>
        <v>0.0012779723474164357</v>
      </c>
      <c r="AR23" s="20">
        <f t="shared" si="2"/>
        <v>0.0011184466889406584</v>
      </c>
      <c r="AS23" s="20">
        <f t="shared" si="3"/>
        <v>0.0009797440849871487</v>
      </c>
      <c r="AT23" s="20">
        <f t="shared" si="4"/>
        <v>0.0008590292612706533</v>
      </c>
      <c r="AU23" s="20">
        <f t="shared" si="5"/>
        <v>0.0007538687485238647</v>
      </c>
      <c r="AV23" s="20">
        <f t="shared" si="6"/>
        <v>0.0006621717364694591</v>
      </c>
      <c r="AW23" s="20">
        <f t="shared" si="7"/>
        <v>0.0005821399543530524</v>
      </c>
      <c r="AX23" s="20">
        <f t="shared" si="8"/>
        <v>0.0005122251522030838</v>
      </c>
      <c r="AY23" s="20">
        <f t="shared" si="9"/>
        <v>0.00045109298973257584</v>
      </c>
      <c r="AZ23" s="6">
        <f t="shared" si="49"/>
        <v>19</v>
      </c>
    </row>
    <row r="24" spans="1:52" ht="12.75">
      <c r="A24" s="6">
        <f t="shared" si="10"/>
        <v>20</v>
      </c>
      <c r="B24" s="21">
        <f t="shared" si="50"/>
        <v>0.8195444703372954</v>
      </c>
      <c r="C24" s="21">
        <f t="shared" si="11"/>
        <v>0.6729713331080572</v>
      </c>
      <c r="D24" s="21">
        <f t="shared" si="12"/>
        <v>0.5536757541863351</v>
      </c>
      <c r="E24" s="21">
        <f t="shared" si="13"/>
        <v>0.4563869462012916</v>
      </c>
      <c r="F24" s="21">
        <f t="shared" si="51"/>
        <v>0.3768894828730003</v>
      </c>
      <c r="G24" s="21">
        <f t="shared" si="14"/>
        <v>0.31180472688608396</v>
      </c>
      <c r="H24" s="21">
        <f t="shared" si="15"/>
        <v>0.25841900281386876</v>
      </c>
      <c r="I24" s="21">
        <f t="shared" si="16"/>
        <v>0.2145482074040562</v>
      </c>
      <c r="J24" s="21">
        <f t="shared" si="17"/>
        <v>0.178430889782267</v>
      </c>
      <c r="K24" s="21">
        <f t="shared" si="18"/>
        <v>0.14864362802414358</v>
      </c>
      <c r="L24" s="20">
        <f t="shared" si="19"/>
        <v>0.12403390708964288</v>
      </c>
      <c r="M24" s="20">
        <f t="shared" si="20"/>
        <v>0.10366676508068833</v>
      </c>
      <c r="N24" s="20">
        <f t="shared" si="21"/>
        <v>0.08678229485167918</v>
      </c>
      <c r="O24" s="20">
        <f t="shared" si="22"/>
        <v>0.07276172277376801</v>
      </c>
      <c r="P24" s="20">
        <f t="shared" si="23"/>
        <v>0.061100278940553206</v>
      </c>
      <c r="Q24" s="20">
        <f t="shared" si="24"/>
        <v>0.05138545607162817</v>
      </c>
      <c r="R24" s="20">
        <f t="shared" si="25"/>
        <v>0.043279552844196684</v>
      </c>
      <c r="S24" s="20">
        <f t="shared" si="26"/>
        <v>0.03650563051698043</v>
      </c>
      <c r="T24" s="20">
        <f t="shared" si="27"/>
        <v>0.03083619420316045</v>
      </c>
      <c r="U24" s="20">
        <f t="shared" si="28"/>
        <v>0.026084053304588854</v>
      </c>
      <c r="V24" s="20">
        <f t="shared" si="29"/>
        <v>0.022094928152180004</v>
      </c>
      <c r="W24" s="20">
        <f t="shared" si="30"/>
        <v>0.018741458539769117</v>
      </c>
      <c r="X24" s="20">
        <f t="shared" si="31"/>
        <v>0.01591833980377139</v>
      </c>
      <c r="Y24" s="20">
        <f t="shared" si="32"/>
        <v>0.013538367433844288</v>
      </c>
      <c r="Z24" s="20">
        <f t="shared" si="33"/>
        <v>0.011529215046068483</v>
      </c>
      <c r="AA24" s="20">
        <f t="shared" si="34"/>
        <v>0.009830805361198255</v>
      </c>
      <c r="AB24" s="20">
        <f t="shared" si="35"/>
        <v>0.008393161520403033</v>
      </c>
      <c r="AC24" s="20">
        <f t="shared" si="36"/>
        <v>0.007174648137343064</v>
      </c>
      <c r="AD24" s="20">
        <f t="shared" si="37"/>
        <v>0.00614052910261391</v>
      </c>
      <c r="AE24" s="20">
        <f t="shared" si="38"/>
        <v>0.005261783246973174</v>
      </c>
      <c r="AF24" s="20">
        <f t="shared" si="39"/>
        <v>0.004514130259333098</v>
      </c>
      <c r="AG24" s="20">
        <f t="shared" si="40"/>
        <v>0.0038772283167692375</v>
      </c>
      <c r="AH24" s="20">
        <f t="shared" si="41"/>
        <v>0.00333401216905648</v>
      </c>
      <c r="AI24" s="20">
        <f t="shared" si="42"/>
        <v>0.0028701462874966715</v>
      </c>
      <c r="AJ24" s="20">
        <f t="shared" si="43"/>
        <v>0.0024735724209098667</v>
      </c>
      <c r="AK24" s="20">
        <f t="shared" si="44"/>
        <v>0.0021341347261125934</v>
      </c>
      <c r="AL24" s="20">
        <f t="shared" si="45"/>
        <v>0.0018432687354298417</v>
      </c>
      <c r="AM24" s="20">
        <f t="shared" si="46"/>
        <v>0.0015937429328106377</v>
      </c>
      <c r="AN24" s="20">
        <f t="shared" si="47"/>
        <v>0.0013794437471440356</v>
      </c>
      <c r="AO24" s="20">
        <f t="shared" si="48"/>
        <v>0.0011951964277455188</v>
      </c>
      <c r="AP24" s="20">
        <f t="shared" si="0"/>
        <v>0.001036615615882053</v>
      </c>
      <c r="AQ24" s="20">
        <f t="shared" si="1"/>
        <v>0.0008999805263496027</v>
      </c>
      <c r="AR24" s="20">
        <f t="shared" si="2"/>
        <v>0.0007821305517067542</v>
      </c>
      <c r="AS24" s="20">
        <f t="shared" si="3"/>
        <v>0.000680377836796631</v>
      </c>
      <c r="AT24" s="20">
        <f t="shared" si="4"/>
        <v>0.0005924339732901058</v>
      </c>
      <c r="AU24" s="20">
        <f t="shared" si="5"/>
        <v>0.000516348457893058</v>
      </c>
      <c r="AV24" s="20">
        <f t="shared" si="6"/>
        <v>0.00045045696358466606</v>
      </c>
      <c r="AW24" s="20">
        <f t="shared" si="7"/>
        <v>0.00039333780699530565</v>
      </c>
      <c r="AX24" s="20">
        <f t="shared" si="8"/>
        <v>0.0003437752699349556</v>
      </c>
      <c r="AY24" s="20">
        <f t="shared" si="9"/>
        <v>0.0003007286598217172</v>
      </c>
      <c r="AZ24" s="6">
        <f t="shared" si="49"/>
        <v>20</v>
      </c>
    </row>
    <row r="25" spans="1:52" ht="12.75">
      <c r="A25" s="6">
        <f t="shared" si="10"/>
        <v>21</v>
      </c>
      <c r="B25" s="21">
        <f t="shared" si="50"/>
        <v>0.8114301686507875</v>
      </c>
      <c r="C25" s="21">
        <f t="shared" si="11"/>
        <v>0.6597758167726051</v>
      </c>
      <c r="D25" s="21">
        <f t="shared" si="12"/>
        <v>0.5375492759090632</v>
      </c>
      <c r="E25" s="21">
        <f t="shared" si="13"/>
        <v>0.43883360211662653</v>
      </c>
      <c r="F25" s="21">
        <f t="shared" si="51"/>
        <v>0.35894236464095264</v>
      </c>
      <c r="G25" s="21">
        <f t="shared" si="14"/>
        <v>0.29415540272272067</v>
      </c>
      <c r="H25" s="21">
        <f t="shared" si="15"/>
        <v>0.24151308674193342</v>
      </c>
      <c r="I25" s="21">
        <f t="shared" si="16"/>
        <v>0.1986557475963483</v>
      </c>
      <c r="J25" s="21">
        <f t="shared" si="17"/>
        <v>0.16369806402042844</v>
      </c>
      <c r="K25" s="21">
        <f t="shared" si="18"/>
        <v>0.1351305709310396</v>
      </c>
      <c r="L25" s="20">
        <f t="shared" si="19"/>
        <v>0.11174225863931789</v>
      </c>
      <c r="M25" s="20">
        <f t="shared" si="20"/>
        <v>0.092559611679186</v>
      </c>
      <c r="N25" s="20">
        <f t="shared" si="21"/>
        <v>0.07679849101918512</v>
      </c>
      <c r="O25" s="20">
        <f t="shared" si="22"/>
        <v>0.06382607260856843</v>
      </c>
      <c r="P25" s="20">
        <f t="shared" si="23"/>
        <v>0.053130677339611486</v>
      </c>
      <c r="Q25" s="20">
        <f t="shared" si="24"/>
        <v>0.04429780695830015</v>
      </c>
      <c r="R25" s="20">
        <f t="shared" si="25"/>
        <v>0.03699107080700571</v>
      </c>
      <c r="S25" s="20">
        <f t="shared" si="26"/>
        <v>0.030936975014390196</v>
      </c>
      <c r="T25" s="20">
        <f t="shared" si="27"/>
        <v>0.025912768237949958</v>
      </c>
      <c r="U25" s="20">
        <f t="shared" si="28"/>
        <v>0.021736711087157377</v>
      </c>
      <c r="V25" s="20">
        <f t="shared" si="29"/>
        <v>0.018260271200148764</v>
      </c>
      <c r="W25" s="20">
        <f t="shared" si="30"/>
        <v>0.015361851262105835</v>
      </c>
      <c r="X25" s="20">
        <f t="shared" si="31"/>
        <v>0.012941739677862918</v>
      </c>
      <c r="Y25" s="20">
        <f t="shared" si="32"/>
        <v>0.010918038253100233</v>
      </c>
      <c r="Z25" s="20">
        <f t="shared" si="33"/>
        <v>0.009223372036854787</v>
      </c>
      <c r="AA25" s="20">
        <f t="shared" si="34"/>
        <v>0.007802226477141472</v>
      </c>
      <c r="AB25" s="20">
        <f t="shared" si="35"/>
        <v>0.006608788598742545</v>
      </c>
      <c r="AC25" s="20">
        <f t="shared" si="36"/>
        <v>0.0056051938572992685</v>
      </c>
      <c r="AD25" s="20">
        <f t="shared" si="37"/>
        <v>0.004760100079545667</v>
      </c>
      <c r="AE25" s="20">
        <f t="shared" si="38"/>
        <v>0.004047525574594748</v>
      </c>
      <c r="AF25" s="20">
        <f t="shared" si="39"/>
        <v>0.0034459009613229757</v>
      </c>
      <c r="AG25" s="20">
        <f t="shared" si="40"/>
        <v>0.0029372941793706342</v>
      </c>
      <c r="AH25" s="20">
        <f t="shared" si="41"/>
        <v>0.0025067760669597594</v>
      </c>
      <c r="AI25" s="20">
        <f t="shared" si="42"/>
        <v>0.0021419002145497547</v>
      </c>
      <c r="AJ25" s="20">
        <f t="shared" si="43"/>
        <v>0.001832275867340642</v>
      </c>
      <c r="AK25" s="20">
        <f t="shared" si="44"/>
        <v>0.0015692167103769068</v>
      </c>
      <c r="AL25" s="20">
        <f t="shared" si="45"/>
        <v>0.0013454516317006145</v>
      </c>
      <c r="AM25" s="20">
        <f t="shared" si="46"/>
        <v>0.0011548861831961145</v>
      </c>
      <c r="AN25" s="20">
        <f t="shared" si="47"/>
        <v>0.0009924055734849178</v>
      </c>
      <c r="AO25" s="20">
        <f t="shared" si="48"/>
        <v>0.0008537117341039421</v>
      </c>
      <c r="AP25" s="20">
        <f t="shared" si="0"/>
        <v>0.0007351883800581937</v>
      </c>
      <c r="AQ25" s="20">
        <f t="shared" si="1"/>
        <v>0.0006337891030631005</v>
      </c>
      <c r="AR25" s="20">
        <f t="shared" si="2"/>
        <v>0.0005469444417529751</v>
      </c>
      <c r="AS25" s="20">
        <f t="shared" si="3"/>
        <v>0.0004724846088865493</v>
      </c>
      <c r="AT25" s="20">
        <f t="shared" si="4"/>
        <v>0.00040857515399317644</v>
      </c>
      <c r="AU25" s="20">
        <f t="shared" si="5"/>
        <v>0.00035366332732401234</v>
      </c>
      <c r="AV25" s="20">
        <f t="shared" si="6"/>
        <v>0.00030643330856099734</v>
      </c>
      <c r="AW25" s="20">
        <f t="shared" si="7"/>
        <v>0.00026576878851034165</v>
      </c>
      <c r="AX25" s="20">
        <f t="shared" si="8"/>
        <v>0.00023072165767446686</v>
      </c>
      <c r="AY25" s="20">
        <f t="shared" si="9"/>
        <v>0.00020048577321447815</v>
      </c>
      <c r="AZ25" s="6">
        <f t="shared" si="49"/>
        <v>21</v>
      </c>
    </row>
    <row r="26" spans="1:52" ht="12.75">
      <c r="A26" s="6">
        <f t="shared" si="10"/>
        <v>22</v>
      </c>
      <c r="B26" s="21">
        <f t="shared" si="50"/>
        <v>0.8033962065849382</v>
      </c>
      <c r="C26" s="21">
        <f t="shared" si="11"/>
        <v>0.6468390360515736</v>
      </c>
      <c r="D26" s="21">
        <f t="shared" si="12"/>
        <v>0.5218925008825857</v>
      </c>
      <c r="E26" s="21">
        <f t="shared" si="13"/>
        <v>0.4219553866506024</v>
      </c>
      <c r="F26" s="21">
        <f t="shared" si="51"/>
        <v>0.3418498710866215</v>
      </c>
      <c r="G26" s="21">
        <f t="shared" si="14"/>
        <v>0.277505096908227</v>
      </c>
      <c r="H26" s="21">
        <f t="shared" si="15"/>
        <v>0.22571316517937703</v>
      </c>
      <c r="I26" s="21">
        <f t="shared" si="16"/>
        <v>0.1839405070336558</v>
      </c>
      <c r="J26" s="21">
        <f t="shared" si="17"/>
        <v>0.1501817101104848</v>
      </c>
      <c r="K26" s="21">
        <f t="shared" si="18"/>
        <v>0.12284597357367237</v>
      </c>
      <c r="L26" s="20">
        <f t="shared" si="19"/>
        <v>0.10066870147686295</v>
      </c>
      <c r="M26" s="20">
        <f t="shared" si="20"/>
        <v>0.08264251042784464</v>
      </c>
      <c r="N26" s="20">
        <f t="shared" si="21"/>
        <v>0.0679632663886594</v>
      </c>
      <c r="O26" s="20">
        <f t="shared" si="22"/>
        <v>0.05598778298997231</v>
      </c>
      <c r="P26" s="20">
        <f t="shared" si="23"/>
        <v>0.04620058899096651</v>
      </c>
      <c r="Q26" s="20">
        <f t="shared" si="24"/>
        <v>0.03818776461922427</v>
      </c>
      <c r="R26" s="20">
        <f t="shared" si="25"/>
        <v>0.03161629983504762</v>
      </c>
      <c r="S26" s="20">
        <f t="shared" si="26"/>
        <v>0.026217775435923896</v>
      </c>
      <c r="T26" s="20">
        <f t="shared" si="27"/>
        <v>0.021775435494075596</v>
      </c>
      <c r="U26" s="20">
        <f t="shared" si="28"/>
        <v>0.018113925905964483</v>
      </c>
      <c r="V26" s="20">
        <f t="shared" si="29"/>
        <v>0.015091133223263442</v>
      </c>
      <c r="W26" s="20">
        <f t="shared" si="30"/>
        <v>0.012591681362381832</v>
      </c>
      <c r="X26" s="20">
        <f t="shared" si="31"/>
        <v>0.010521739575498307</v>
      </c>
      <c r="Y26" s="20">
        <f t="shared" si="32"/>
        <v>0.008804869558951801</v>
      </c>
      <c r="Z26" s="20">
        <f t="shared" si="33"/>
        <v>0.00737869762948383</v>
      </c>
      <c r="AA26" s="20">
        <f t="shared" si="34"/>
        <v>0.006192243235826565</v>
      </c>
      <c r="AB26" s="20">
        <f t="shared" si="35"/>
        <v>0.00520377055019098</v>
      </c>
      <c r="AC26" s="20">
        <f t="shared" si="36"/>
        <v>0.004379057701015054</v>
      </c>
      <c r="AD26" s="20">
        <f t="shared" si="37"/>
        <v>0.003690000061663307</v>
      </c>
      <c r="AE26" s="20">
        <f t="shared" si="38"/>
        <v>0.0031134812112267292</v>
      </c>
      <c r="AF26" s="20">
        <f t="shared" si="39"/>
        <v>0.002630458749101508</v>
      </c>
      <c r="AG26" s="20">
        <f t="shared" si="40"/>
        <v>0.0022252228631595714</v>
      </c>
      <c r="AH26" s="20">
        <f t="shared" si="41"/>
        <v>0.0018847940353080898</v>
      </c>
      <c r="AI26" s="20">
        <f t="shared" si="42"/>
        <v>0.0015984329959326526</v>
      </c>
      <c r="AJ26" s="20">
        <f t="shared" si="43"/>
        <v>0.0013572413832152904</v>
      </c>
      <c r="AK26" s="20">
        <f t="shared" si="44"/>
        <v>0.0011538358164536078</v>
      </c>
      <c r="AL26" s="20">
        <f t="shared" si="45"/>
        <v>0.0009820814829931493</v>
      </c>
      <c r="AM26" s="20">
        <f t="shared" si="46"/>
        <v>0.0008368740457942859</v>
      </c>
      <c r="AN26" s="20">
        <f t="shared" si="47"/>
        <v>0.0007139608442337539</v>
      </c>
      <c r="AO26" s="20">
        <f t="shared" si="48"/>
        <v>0.0006097940957885301</v>
      </c>
      <c r="AP26" s="20">
        <f t="shared" si="0"/>
        <v>0.0005214101986228324</v>
      </c>
      <c r="AQ26" s="20">
        <f t="shared" si="1"/>
        <v>0.00044633035426978917</v>
      </c>
      <c r="AR26" s="20">
        <f t="shared" si="2"/>
        <v>0.0003824786305964861</v>
      </c>
      <c r="AS26" s="20">
        <f t="shared" si="3"/>
        <v>0.00032811431172677033</v>
      </c>
      <c r="AT26" s="20">
        <f t="shared" si="4"/>
        <v>0.0002817759682711562</v>
      </c>
      <c r="AU26" s="20">
        <f t="shared" si="5"/>
        <v>0.0002422351557013783</v>
      </c>
      <c r="AV26" s="20">
        <f t="shared" si="6"/>
        <v>0.00020845803303469205</v>
      </c>
      <c r="AW26" s="20">
        <f t="shared" si="7"/>
        <v>0.00017957350575023085</v>
      </c>
      <c r="AX26" s="20">
        <f t="shared" si="8"/>
        <v>0.00015484675011709186</v>
      </c>
      <c r="AY26" s="20">
        <f t="shared" si="9"/>
        <v>0.00013365718214298543</v>
      </c>
      <c r="AZ26" s="6">
        <f t="shared" si="49"/>
        <v>22</v>
      </c>
    </row>
    <row r="27" spans="1:52" ht="12.75">
      <c r="A27" s="6">
        <f t="shared" si="10"/>
        <v>23</v>
      </c>
      <c r="B27" s="21">
        <f t="shared" si="50"/>
        <v>0.7954417886979586</v>
      </c>
      <c r="C27" s="21">
        <f t="shared" si="11"/>
        <v>0.6341559176976211</v>
      </c>
      <c r="D27" s="21">
        <f t="shared" si="12"/>
        <v>0.5066917484296948</v>
      </c>
      <c r="E27" s="21">
        <f t="shared" si="13"/>
        <v>0.4057263333178869</v>
      </c>
      <c r="F27" s="21">
        <f t="shared" si="51"/>
        <v>0.3255713057967824</v>
      </c>
      <c r="G27" s="21">
        <f t="shared" si="14"/>
        <v>0.2617972612341764</v>
      </c>
      <c r="H27" s="21">
        <f t="shared" si="15"/>
        <v>0.2109468833452122</v>
      </c>
      <c r="I27" s="21">
        <f t="shared" si="16"/>
        <v>0.17031528429042203</v>
      </c>
      <c r="J27" s="21">
        <f t="shared" si="17"/>
        <v>0.13778138542246313</v>
      </c>
      <c r="K27" s="21">
        <f t="shared" si="18"/>
        <v>0.11167815779424761</v>
      </c>
      <c r="L27" s="20">
        <f t="shared" si="19"/>
        <v>0.09069252385302967</v>
      </c>
      <c r="M27" s="20">
        <f t="shared" si="20"/>
        <v>0.073787955739147</v>
      </c>
      <c r="N27" s="20">
        <f t="shared" si="21"/>
        <v>0.06014448352978709</v>
      </c>
      <c r="O27" s="20">
        <f t="shared" si="22"/>
        <v>0.04911209034208098</v>
      </c>
      <c r="P27" s="20">
        <f t="shared" si="23"/>
        <v>0.0401744252095361</v>
      </c>
      <c r="Q27" s="20">
        <f t="shared" si="24"/>
        <v>0.032920486740710575</v>
      </c>
      <c r="R27" s="20">
        <f t="shared" si="25"/>
        <v>0.027022478491493696</v>
      </c>
      <c r="S27" s="20">
        <f t="shared" si="26"/>
        <v>0.02221845375925754</v>
      </c>
      <c r="T27" s="20">
        <f t="shared" si="27"/>
        <v>0.018298685289139156</v>
      </c>
      <c r="U27" s="20">
        <f t="shared" si="28"/>
        <v>0.015094938254970403</v>
      </c>
      <c r="V27" s="20">
        <f t="shared" si="29"/>
        <v>0.012472010928316894</v>
      </c>
      <c r="W27" s="20">
        <f t="shared" si="30"/>
        <v>0.010321050297034288</v>
      </c>
      <c r="X27" s="20">
        <f t="shared" si="31"/>
        <v>0.008554259817478298</v>
      </c>
      <c r="Y27" s="20">
        <f t="shared" si="32"/>
        <v>0.007100701257219195</v>
      </c>
      <c r="Z27" s="20">
        <f t="shared" si="33"/>
        <v>0.005902958103587064</v>
      </c>
      <c r="AA27" s="20">
        <f t="shared" si="34"/>
        <v>0.004914478758592512</v>
      </c>
      <c r="AB27" s="20">
        <f t="shared" si="35"/>
        <v>0.00409745712613463</v>
      </c>
      <c r="AC27" s="20">
        <f t="shared" si="36"/>
        <v>0.003421138828918011</v>
      </c>
      <c r="AD27" s="20">
        <f t="shared" si="37"/>
        <v>0.002860465164080083</v>
      </c>
      <c r="AE27" s="20">
        <f t="shared" si="38"/>
        <v>0.0023949855470974837</v>
      </c>
      <c r="AF27" s="20">
        <f t="shared" si="39"/>
        <v>0.0020079837779400822</v>
      </c>
      <c r="AG27" s="20">
        <f t="shared" si="40"/>
        <v>0.0016857748963330086</v>
      </c>
      <c r="AH27" s="20">
        <f t="shared" si="41"/>
        <v>0.0014171383724120975</v>
      </c>
      <c r="AI27" s="20">
        <f t="shared" si="42"/>
        <v>0.00119286044472586</v>
      </c>
      <c r="AJ27" s="20">
        <f t="shared" si="43"/>
        <v>0.0010053639875668818</v>
      </c>
      <c r="AK27" s="20">
        <f t="shared" si="44"/>
        <v>0.0008484086885688292</v>
      </c>
      <c r="AL27" s="20">
        <f t="shared" si="45"/>
        <v>0.0007168477978052184</v>
      </c>
      <c r="AM27" s="20">
        <f t="shared" si="46"/>
        <v>0.0006064304679668739</v>
      </c>
      <c r="AN27" s="20">
        <f t="shared" si="47"/>
        <v>0.0005136408951321971</v>
      </c>
      <c r="AO27" s="20">
        <f t="shared" si="48"/>
        <v>0.0004355672112775215</v>
      </c>
      <c r="AP27" s="20">
        <f t="shared" si="0"/>
        <v>0.0003697944671083918</v>
      </c>
      <c r="AQ27" s="20">
        <f t="shared" si="1"/>
        <v>0.00031431715089421774</v>
      </c>
      <c r="AR27" s="20">
        <f t="shared" si="2"/>
        <v>0.0002674675738436966</v>
      </c>
      <c r="AS27" s="20">
        <f t="shared" si="3"/>
        <v>0.00022785716092136828</v>
      </c>
      <c r="AT27" s="20">
        <f t="shared" si="4"/>
        <v>0.00019432825398010774</v>
      </c>
      <c r="AU27" s="20">
        <f t="shared" si="5"/>
        <v>0.00016591449020642347</v>
      </c>
      <c r="AV27" s="20">
        <f t="shared" si="6"/>
        <v>0.00014180818573788573</v>
      </c>
      <c r="AW27" s="20">
        <f t="shared" si="7"/>
        <v>0.00012133344983123705</v>
      </c>
      <c r="AX27" s="20">
        <f t="shared" si="8"/>
        <v>0.00010392399336717575</v>
      </c>
      <c r="AY27" s="20">
        <f t="shared" si="9"/>
        <v>8.910478809532361E-05</v>
      </c>
      <c r="AZ27" s="6">
        <f t="shared" si="49"/>
        <v>23</v>
      </c>
    </row>
    <row r="28" spans="1:52" ht="12.75">
      <c r="A28" s="6">
        <f t="shared" si="10"/>
        <v>24</v>
      </c>
      <c r="B28" s="21">
        <f t="shared" si="50"/>
        <v>0.7875661274237213</v>
      </c>
      <c r="C28" s="21">
        <f t="shared" si="11"/>
        <v>0.6217214879388442</v>
      </c>
      <c r="D28" s="21">
        <f t="shared" si="12"/>
        <v>0.4919337363395095</v>
      </c>
      <c r="E28" s="21">
        <f t="shared" si="13"/>
        <v>0.390121474344122</v>
      </c>
      <c r="F28" s="21">
        <f t="shared" si="51"/>
        <v>0.3100679102826499</v>
      </c>
      <c r="G28" s="21">
        <f t="shared" si="14"/>
        <v>0.24697854833412866</v>
      </c>
      <c r="H28" s="21">
        <f t="shared" si="15"/>
        <v>0.19714661994879645</v>
      </c>
      <c r="I28" s="21">
        <f t="shared" si="16"/>
        <v>0.15769933730594632</v>
      </c>
      <c r="J28" s="21">
        <f t="shared" si="17"/>
        <v>0.12640494075455333</v>
      </c>
      <c r="K28" s="21">
        <f t="shared" si="18"/>
        <v>0.10152559799477055</v>
      </c>
      <c r="L28" s="20">
        <f t="shared" si="19"/>
        <v>0.08170497644417087</v>
      </c>
      <c r="M28" s="20">
        <f t="shared" si="20"/>
        <v>0.0658821033385241</v>
      </c>
      <c r="N28" s="20">
        <f t="shared" si="21"/>
        <v>0.053225206663528396</v>
      </c>
      <c r="O28" s="20">
        <f t="shared" si="22"/>
        <v>0.04308078100182542</v>
      </c>
      <c r="P28" s="20">
        <f t="shared" si="23"/>
        <v>0.03493428279090096</v>
      </c>
      <c r="Q28" s="20">
        <f t="shared" si="24"/>
        <v>0.02837972994888843</v>
      </c>
      <c r="R28" s="20">
        <f t="shared" si="25"/>
        <v>0.023096135462815127</v>
      </c>
      <c r="S28" s="20">
        <f t="shared" si="26"/>
        <v>0.018829198101065713</v>
      </c>
      <c r="T28" s="20">
        <f t="shared" si="27"/>
        <v>0.015377046461461475</v>
      </c>
      <c r="U28" s="20">
        <f t="shared" si="28"/>
        <v>0.012579115212475336</v>
      </c>
      <c r="V28" s="20">
        <f t="shared" si="29"/>
        <v>0.01030744704819578</v>
      </c>
      <c r="W28" s="20">
        <f t="shared" si="30"/>
        <v>0.008459877292651055</v>
      </c>
      <c r="X28" s="20">
        <f t="shared" si="31"/>
        <v>0.006954682778437641</v>
      </c>
      <c r="Y28" s="20">
        <f t="shared" si="32"/>
        <v>0.005726371981628384</v>
      </c>
      <c r="Z28" s="20">
        <f t="shared" si="33"/>
        <v>0.004722366482869652</v>
      </c>
      <c r="AA28" s="20">
        <f t="shared" si="34"/>
        <v>0.0039003799671369138</v>
      </c>
      <c r="AB28" s="20">
        <f t="shared" si="35"/>
        <v>0.003226344193806795</v>
      </c>
      <c r="AC28" s="20">
        <f t="shared" si="36"/>
        <v>0.0026727647100921958</v>
      </c>
      <c r="AD28" s="20">
        <f t="shared" si="37"/>
        <v>0.002217414855876033</v>
      </c>
      <c r="AE28" s="20">
        <f t="shared" si="38"/>
        <v>0.0018422965746903719</v>
      </c>
      <c r="AF28" s="20">
        <f t="shared" si="39"/>
        <v>0.0015328120442290702</v>
      </c>
      <c r="AG28" s="20">
        <f t="shared" si="40"/>
        <v>0.0012771021941916732</v>
      </c>
      <c r="AH28" s="20">
        <f t="shared" si="41"/>
        <v>0.0010655175732421785</v>
      </c>
      <c r="AI28" s="20">
        <f t="shared" si="42"/>
        <v>0.0008901943617357164</v>
      </c>
      <c r="AJ28" s="20">
        <f t="shared" si="43"/>
        <v>0.0007447140648643569</v>
      </c>
      <c r="AK28" s="20">
        <f t="shared" si="44"/>
        <v>0.0006238299180653155</v>
      </c>
      <c r="AL28" s="20">
        <f t="shared" si="45"/>
        <v>0.0005232465677410354</v>
      </c>
      <c r="AM28" s="20">
        <f t="shared" si="46"/>
        <v>0.0004394423680919377</v>
      </c>
      <c r="AN28" s="20">
        <f t="shared" si="47"/>
        <v>0.00036952582383611304</v>
      </c>
      <c r="AO28" s="20">
        <f t="shared" si="48"/>
        <v>0.00031111943662680107</v>
      </c>
      <c r="AP28" s="20">
        <f t="shared" si="0"/>
        <v>0.00026226557950949776</v>
      </c>
      <c r="AQ28" s="20">
        <f t="shared" si="1"/>
        <v>0.00022135010626353363</v>
      </c>
      <c r="AR28" s="20">
        <f t="shared" si="2"/>
        <v>0.00018704026142915848</v>
      </c>
      <c r="AS28" s="20">
        <f t="shared" si="3"/>
        <v>0.00015823413952872797</v>
      </c>
      <c r="AT28" s="20">
        <f t="shared" si="4"/>
        <v>0.0001340194855035226</v>
      </c>
      <c r="AU28" s="20">
        <f t="shared" si="5"/>
        <v>0.00011364006178522154</v>
      </c>
      <c r="AV28" s="20">
        <f t="shared" si="6"/>
        <v>9.646815356318757E-05</v>
      </c>
      <c r="AW28" s="20">
        <f t="shared" si="7"/>
        <v>8.198206069678179E-05</v>
      </c>
      <c r="AX28" s="20">
        <f t="shared" si="8"/>
        <v>6.974764655515151E-05</v>
      </c>
      <c r="AY28" s="20">
        <f t="shared" si="9"/>
        <v>5.940319206354907E-05</v>
      </c>
      <c r="AZ28" s="6">
        <f t="shared" si="49"/>
        <v>24</v>
      </c>
    </row>
    <row r="29" spans="1:52" ht="12.75">
      <c r="A29" s="6">
        <f t="shared" si="10"/>
        <v>25</v>
      </c>
      <c r="B29" s="21">
        <f>+B28*(1/1.01)</f>
        <v>0.7797684429937835</v>
      </c>
      <c r="C29" s="21">
        <f t="shared" si="11"/>
        <v>0.6095308705282786</v>
      </c>
      <c r="D29" s="21">
        <f t="shared" si="12"/>
        <v>0.4776055692616597</v>
      </c>
      <c r="E29" s="21">
        <f t="shared" si="13"/>
        <v>0.37511680225396343</v>
      </c>
      <c r="F29" s="21">
        <f t="shared" si="51"/>
        <v>0.2953027716977618</v>
      </c>
      <c r="G29" s="21">
        <f t="shared" si="14"/>
        <v>0.23299863050389494</v>
      </c>
      <c r="H29" s="21">
        <f t="shared" si="15"/>
        <v>0.18424917752223968</v>
      </c>
      <c r="I29" s="21">
        <f t="shared" si="16"/>
        <v>0.14601790491291325</v>
      </c>
      <c r="J29" s="21">
        <f t="shared" si="17"/>
        <v>0.11596783555463608</v>
      </c>
      <c r="K29" s="21">
        <f t="shared" si="18"/>
        <v>0.09229599817706413</v>
      </c>
      <c r="L29" s="20">
        <f t="shared" si="19"/>
        <v>0.07360808688664042</v>
      </c>
      <c r="M29" s="20">
        <f t="shared" si="20"/>
        <v>0.05882330655225365</v>
      </c>
      <c r="N29" s="20">
        <f t="shared" si="21"/>
        <v>0.04710195279958265</v>
      </c>
      <c r="O29" s="20">
        <f t="shared" si="22"/>
        <v>0.03779015877353107</v>
      </c>
      <c r="P29" s="20">
        <f t="shared" si="23"/>
        <v>0.0303776372094791</v>
      </c>
      <c r="Q29" s="20">
        <f t="shared" si="24"/>
        <v>0.024465284438696923</v>
      </c>
      <c r="R29" s="20">
        <f t="shared" si="25"/>
        <v>0.01974028672035481</v>
      </c>
      <c r="S29" s="20">
        <f t="shared" si="26"/>
        <v>0.01595694754327603</v>
      </c>
      <c r="T29" s="20">
        <f t="shared" si="27"/>
        <v>0.012921887782740735</v>
      </c>
      <c r="U29" s="20">
        <f t="shared" si="28"/>
        <v>0.010482596010396113</v>
      </c>
      <c r="V29" s="20">
        <f t="shared" si="29"/>
        <v>0.008518551279500644</v>
      </c>
      <c r="W29" s="20">
        <f t="shared" si="30"/>
        <v>0.00693432564971398</v>
      </c>
      <c r="X29" s="20">
        <f t="shared" si="31"/>
        <v>0.0056542136410062125</v>
      </c>
      <c r="Y29" s="20">
        <f t="shared" si="32"/>
        <v>0.004618041920668052</v>
      </c>
      <c r="Z29" s="20">
        <f t="shared" si="33"/>
        <v>0.0037778931862957215</v>
      </c>
      <c r="AA29" s="20">
        <f t="shared" si="34"/>
        <v>0.003095539656457868</v>
      </c>
      <c r="AB29" s="20">
        <f t="shared" si="35"/>
        <v>0.0025404284990604683</v>
      </c>
      <c r="AC29" s="20">
        <f t="shared" si="36"/>
        <v>0.002088097429759528</v>
      </c>
      <c r="AD29" s="20">
        <f t="shared" si="37"/>
        <v>0.0017189262448651416</v>
      </c>
      <c r="AE29" s="20">
        <f t="shared" si="38"/>
        <v>0.001417151211300286</v>
      </c>
      <c r="AF29" s="20">
        <f t="shared" si="39"/>
        <v>0.001170085529945855</v>
      </c>
      <c r="AG29" s="20">
        <f>+AG28*(1/1.32)</f>
        <v>0.0009675016622664191</v>
      </c>
      <c r="AH29" s="20">
        <f>+AH28*(1/1.33)</f>
        <v>0.0008011410325129162</v>
      </c>
      <c r="AI29" s="20">
        <f>+AI28*(1/1.34)</f>
        <v>0.0006643241505490421</v>
      </c>
      <c r="AJ29" s="20">
        <f>+AJ28*(1/1.35)</f>
        <v>0.0005516400480476717</v>
      </c>
      <c r="AK29" s="20">
        <f>+AK28*(1/1.36)</f>
        <v>0.0004586984691656731</v>
      </c>
      <c r="AL29" s="20">
        <f>+AL28*(1/1.37)</f>
        <v>0.0003819318012708287</v>
      </c>
      <c r="AM29" s="20">
        <f>+AM28*(1/1.38)</f>
        <v>0.0003184364986173462</v>
      </c>
      <c r="AN29" s="20">
        <f>+AN28*(1/1.39)</f>
        <v>0.0002658459164288583</v>
      </c>
      <c r="AO29" s="20">
        <f>+AO28*(1/1.4)</f>
        <v>0.0002222281690191436</v>
      </c>
      <c r="AP29" s="20">
        <f t="shared" si="0"/>
        <v>0.0001860039570989346</v>
      </c>
      <c r="AQ29" s="20">
        <f t="shared" si="1"/>
        <v>0.00015588035652361524</v>
      </c>
      <c r="AR29" s="20">
        <f t="shared" si="2"/>
        <v>0.00013079738561479616</v>
      </c>
      <c r="AS29" s="20">
        <f t="shared" si="3"/>
        <v>0.0001098848191171722</v>
      </c>
      <c r="AT29" s="20">
        <f t="shared" si="4"/>
        <v>9.242723138173972E-05</v>
      </c>
      <c r="AU29" s="20">
        <f t="shared" si="5"/>
        <v>7.783565875700105E-05</v>
      </c>
      <c r="AV29" s="20">
        <f t="shared" si="6"/>
        <v>6.562459426067182E-05</v>
      </c>
      <c r="AW29" s="20">
        <f t="shared" si="7"/>
        <v>5.539328425458229E-05</v>
      </c>
      <c r="AX29" s="20">
        <f t="shared" si="8"/>
        <v>4.6810501043725844E-05</v>
      </c>
      <c r="AY29" s="20">
        <f t="shared" si="9"/>
        <v>3.960212804236605E-05</v>
      </c>
      <c r="AZ29" s="6">
        <f t="shared" si="49"/>
        <v>25</v>
      </c>
    </row>
    <row r="30" spans="1:52" ht="12.75">
      <c r="A30" s="6">
        <f t="shared" si="10"/>
        <v>26</v>
      </c>
      <c r="B30" s="21">
        <f aca="true" t="shared" si="52" ref="B30:B53">+B29*(1/1.01)</f>
        <v>0.7720479633601817</v>
      </c>
      <c r="C30" s="21">
        <f t="shared" si="11"/>
        <v>0.5975792848316457</v>
      </c>
      <c r="D30" s="21">
        <f t="shared" si="12"/>
        <v>0.4636947274385046</v>
      </c>
      <c r="E30" s="21">
        <f t="shared" si="13"/>
        <v>0.3606892329365033</v>
      </c>
      <c r="F30" s="21">
        <f t="shared" si="51"/>
        <v>0.2812407349502493</v>
      </c>
      <c r="G30" s="21">
        <f t="shared" si="14"/>
        <v>0.21981002877725936</v>
      </c>
      <c r="H30" s="21">
        <f t="shared" si="15"/>
        <v>0.17219549301143897</v>
      </c>
      <c r="I30" s="21">
        <f t="shared" si="16"/>
        <v>0.135201763808253</v>
      </c>
      <c r="J30" s="21">
        <f t="shared" si="17"/>
        <v>0.10639250968315236</v>
      </c>
      <c r="K30" s="21">
        <f t="shared" si="18"/>
        <v>0.08390545288824011</v>
      </c>
      <c r="L30" s="20">
        <f t="shared" si="19"/>
        <v>0.06631359178976613</v>
      </c>
      <c r="M30" s="20">
        <f t="shared" si="20"/>
        <v>0.05252080942165504</v>
      </c>
      <c r="N30" s="20">
        <f t="shared" si="21"/>
        <v>0.04168314407042713</v>
      </c>
      <c r="O30" s="20">
        <f t="shared" si="22"/>
        <v>0.0331492620820448</v>
      </c>
      <c r="P30" s="20">
        <f t="shared" si="23"/>
        <v>0.02641533670389487</v>
      </c>
      <c r="Q30" s="20">
        <f t="shared" si="24"/>
        <v>0.021090762447152522</v>
      </c>
      <c r="R30" s="20">
        <f t="shared" si="25"/>
        <v>0.01687203993192719</v>
      </c>
      <c r="S30" s="20">
        <f t="shared" si="26"/>
        <v>0.013522836901081383</v>
      </c>
      <c r="T30" s="20">
        <f t="shared" si="27"/>
        <v>0.010858729229193896</v>
      </c>
      <c r="U30" s="20">
        <f t="shared" si="28"/>
        <v>0.008735496675330095</v>
      </c>
      <c r="V30" s="20">
        <f t="shared" si="29"/>
        <v>0.0070401250243806975</v>
      </c>
      <c r="W30" s="20">
        <f t="shared" si="30"/>
        <v>0.005683873483372116</v>
      </c>
      <c r="X30" s="20">
        <f t="shared" si="31"/>
        <v>0.004596921659354644</v>
      </c>
      <c r="Y30" s="20">
        <f t="shared" si="32"/>
        <v>0.0037242273553774615</v>
      </c>
      <c r="Z30" s="20">
        <f t="shared" si="33"/>
        <v>0.0030223145490365774</v>
      </c>
      <c r="AA30" s="20">
        <f t="shared" si="34"/>
        <v>0.002456777505125292</v>
      </c>
      <c r="AB30" s="20">
        <f t="shared" si="35"/>
        <v>0.002000337400835014</v>
      </c>
      <c r="AC30" s="20">
        <f t="shared" si="36"/>
        <v>0.0016313261169996313</v>
      </c>
      <c r="AD30" s="20">
        <f t="shared" si="37"/>
        <v>0.0013325009650117375</v>
      </c>
      <c r="AE30" s="20">
        <f t="shared" si="38"/>
        <v>0.0010901163163848353</v>
      </c>
      <c r="AF30" s="20">
        <f t="shared" si="39"/>
        <v>0.0008931950610273702</v>
      </c>
      <c r="AG30" s="20">
        <f aca="true" t="shared" si="53" ref="AG30:AG54">+AG29*(1/1.32)</f>
        <v>0.0007329558047472871</v>
      </c>
      <c r="AH30" s="20">
        <f aca="true" t="shared" si="54" ref="AH30:AH54">+AH29*(1/1.33)</f>
        <v>0.00060236167858114</v>
      </c>
      <c r="AI30" s="20">
        <f aca="true" t="shared" si="55" ref="AI30:AI54">+AI29*(1/1.34)</f>
        <v>0.000495764291454509</v>
      </c>
      <c r="AJ30" s="20">
        <f aca="true" t="shared" si="56" ref="AJ30:AJ54">+AJ29*(1/1.35)</f>
        <v>0.00040862225781309014</v>
      </c>
      <c r="AK30" s="20">
        <f aca="true" t="shared" si="57" ref="AK30:AK54">+AK29*(1/1.36)</f>
        <v>0.0003372782861512302</v>
      </c>
      <c r="AL30" s="20">
        <f aca="true" t="shared" si="58" ref="AL30:AL54">+AL29*(1/1.37)</f>
        <v>0.00027878233669403554</v>
      </c>
      <c r="AM30" s="20">
        <f aca="true" t="shared" si="59" ref="AM30:AM54">+AM29*(1/1.38)</f>
        <v>0.00023075108595459873</v>
      </c>
      <c r="AN30" s="20">
        <f aca="true" t="shared" si="60" ref="AN30:AN54">+AN29*(1/1.39)</f>
        <v>0.00019125605498479019</v>
      </c>
      <c r="AO30" s="20">
        <f aca="true" t="shared" si="61" ref="AO30:AO54">+AO29*(1/1.4)</f>
        <v>0.00015873440644224545</v>
      </c>
      <c r="AP30" s="20">
        <f aca="true" t="shared" si="62" ref="AP30:AP54">+AP29*(1/1.41)</f>
        <v>0.0001319177000701664</v>
      </c>
      <c r="AQ30" s="20">
        <f aca="true" t="shared" si="63" ref="AQ30:AQ54">+AQ29*(1/1.42)</f>
        <v>0.00010977489896029243</v>
      </c>
      <c r="AR30" s="20">
        <f aca="true" t="shared" si="64" ref="AR30:AR54">+AR29*(1/1.43)</f>
        <v>9.14667032271302E-05</v>
      </c>
      <c r="AS30" s="20">
        <f aca="true" t="shared" si="65" ref="AS30:AS54">+AS29*(1/1.44)</f>
        <v>7.630890216470292E-05</v>
      </c>
      <c r="AT30" s="20">
        <f aca="true" t="shared" si="66" ref="AT30:AT54">+AT29*(1/1.45)</f>
        <v>6.374291819430326E-05</v>
      </c>
      <c r="AU30" s="20">
        <f aca="true" t="shared" si="67" ref="AU30:AU54">+AU29*(1/1.46)</f>
        <v>5.331209503904181E-05</v>
      </c>
      <c r="AV30" s="20">
        <f aca="true" t="shared" si="68" ref="AV30:AV54">+AV29*(1/1.47)</f>
        <v>4.4642581129708716E-05</v>
      </c>
      <c r="AW30" s="20">
        <f aca="true" t="shared" si="69" ref="AW30:AW54">+AW29*(1/1.48)</f>
        <v>3.7427894766609654E-05</v>
      </c>
      <c r="AX30" s="20">
        <f aca="true" t="shared" si="70" ref="AX30:AX54">+AX29*(1/1.49)</f>
        <v>3.141644365350728E-05</v>
      </c>
      <c r="AY30" s="20">
        <f aca="true" t="shared" si="71" ref="AY30:AY54">+AY29*(1/1.5)</f>
        <v>2.64014186949107E-05</v>
      </c>
      <c r="AZ30" s="6">
        <f t="shared" si="49"/>
        <v>26</v>
      </c>
    </row>
    <row r="31" spans="1:52" ht="12.75">
      <c r="A31" s="6">
        <f t="shared" si="10"/>
        <v>27</v>
      </c>
      <c r="B31" s="21">
        <f t="shared" si="52"/>
        <v>0.7644039241189917</v>
      </c>
      <c r="C31" s="21">
        <f t="shared" si="11"/>
        <v>0.5858620439525938</v>
      </c>
      <c r="D31" s="21">
        <f t="shared" si="12"/>
        <v>0.45018905576553847</v>
      </c>
      <c r="E31" s="21">
        <f t="shared" si="13"/>
        <v>0.3468165701312531</v>
      </c>
      <c r="F31" s="21">
        <f t="shared" si="51"/>
        <v>0.2678483190002374</v>
      </c>
      <c r="G31" s="21">
        <f t="shared" si="14"/>
        <v>0.20736795167665975</v>
      </c>
      <c r="H31" s="21">
        <f t="shared" si="15"/>
        <v>0.16093036730041024</v>
      </c>
      <c r="I31" s="21">
        <f t="shared" si="16"/>
        <v>0.12518681834097498</v>
      </c>
      <c r="J31" s="21">
        <f t="shared" si="17"/>
        <v>0.09760780704876364</v>
      </c>
      <c r="K31" s="21">
        <f t="shared" si="18"/>
        <v>0.07627768444385465</v>
      </c>
      <c r="L31" s="20">
        <f t="shared" si="19"/>
        <v>0.05974197458537489</v>
      </c>
      <c r="M31" s="20">
        <f t="shared" si="20"/>
        <v>0.04689357984076342</v>
      </c>
      <c r="N31" s="20">
        <f t="shared" si="21"/>
        <v>0.03688773811542224</v>
      </c>
      <c r="O31" s="20">
        <f t="shared" si="22"/>
        <v>0.029078300071969126</v>
      </c>
      <c r="P31" s="20">
        <f t="shared" si="23"/>
        <v>0.022969858003386846</v>
      </c>
      <c r="Q31" s="20">
        <f t="shared" si="24"/>
        <v>0.018181691764786657</v>
      </c>
      <c r="R31" s="20">
        <f t="shared" si="25"/>
        <v>0.014420546950365121</v>
      </c>
      <c r="S31" s="20">
        <f t="shared" si="26"/>
        <v>0.011460031272102869</v>
      </c>
      <c r="T31" s="20">
        <f t="shared" si="27"/>
        <v>0.009124982545541088</v>
      </c>
      <c r="U31" s="20">
        <f t="shared" si="28"/>
        <v>0.007279580562775079</v>
      </c>
      <c r="V31" s="20">
        <f t="shared" si="29"/>
        <v>0.005818285144116279</v>
      </c>
      <c r="W31" s="20">
        <f t="shared" si="30"/>
        <v>0.0046589126912886195</v>
      </c>
      <c r="X31" s="20">
        <f t="shared" si="31"/>
        <v>0.0037373346824021497</v>
      </c>
      <c r="Y31" s="20">
        <f t="shared" si="32"/>
        <v>0.003003409157562469</v>
      </c>
      <c r="Z31" s="20">
        <f t="shared" si="33"/>
        <v>0.002417851639229262</v>
      </c>
      <c r="AA31" s="20">
        <f t="shared" si="34"/>
        <v>0.0019498234167661048</v>
      </c>
      <c r="AB31" s="20">
        <f t="shared" si="35"/>
        <v>0.001575068819555129</v>
      </c>
      <c r="AC31" s="20">
        <f t="shared" si="36"/>
        <v>0.001274473528905962</v>
      </c>
      <c r="AD31" s="20">
        <f t="shared" si="37"/>
        <v>0.001032946484505223</v>
      </c>
      <c r="AE31" s="20">
        <f t="shared" si="38"/>
        <v>0.0008385510126037194</v>
      </c>
      <c r="AF31" s="20">
        <f t="shared" si="39"/>
        <v>0.0006818282908605879</v>
      </c>
      <c r="AG31" s="20">
        <f t="shared" si="53"/>
        <v>0.0005552695490509751</v>
      </c>
      <c r="AH31" s="20">
        <f t="shared" si="54"/>
        <v>0.00045290351773018045</v>
      </c>
      <c r="AI31" s="20">
        <f t="shared" si="55"/>
        <v>0.00036997335183172305</v>
      </c>
      <c r="AJ31" s="20">
        <f t="shared" si="56"/>
        <v>0.0003026831539356223</v>
      </c>
      <c r="AK31" s="20">
        <f t="shared" si="57"/>
        <v>0.000247998739817081</v>
      </c>
      <c r="AL31" s="20">
        <f t="shared" si="58"/>
        <v>0.00020349075671097485</v>
      </c>
      <c r="AM31" s="20">
        <f t="shared" si="59"/>
        <v>0.0001672109318511585</v>
      </c>
      <c r="AN31" s="20">
        <f t="shared" si="60"/>
        <v>0.00013759428416171957</v>
      </c>
      <c r="AO31" s="20">
        <f t="shared" si="61"/>
        <v>0.00011338171888731818</v>
      </c>
      <c r="AP31" s="20">
        <f t="shared" si="62"/>
        <v>9.355865253203291E-05</v>
      </c>
      <c r="AQ31" s="20">
        <f t="shared" si="63"/>
        <v>7.730626687344538E-05</v>
      </c>
      <c r="AR31" s="20">
        <f t="shared" si="64"/>
        <v>6.396272952946168E-05</v>
      </c>
      <c r="AS31" s="20">
        <f t="shared" si="65"/>
        <v>5.299229316993258E-05</v>
      </c>
      <c r="AT31" s="20">
        <f t="shared" si="66"/>
        <v>4.396063323745053E-05</v>
      </c>
      <c r="AU31" s="20">
        <f t="shared" si="67"/>
        <v>3.65151335883848E-05</v>
      </c>
      <c r="AV31" s="20">
        <f t="shared" si="68"/>
        <v>3.0369102809325655E-05</v>
      </c>
      <c r="AW31" s="20">
        <f t="shared" si="69"/>
        <v>2.5289118085547062E-05</v>
      </c>
      <c r="AX31" s="20">
        <f t="shared" si="70"/>
        <v>2.1084861512420996E-05</v>
      </c>
      <c r="AY31" s="20">
        <f t="shared" si="71"/>
        <v>1.760094579660713E-05</v>
      </c>
      <c r="AZ31" s="6">
        <f t="shared" si="49"/>
        <v>27</v>
      </c>
    </row>
    <row r="32" spans="1:52" ht="12.75">
      <c r="A32" s="6">
        <f t="shared" si="10"/>
        <v>28</v>
      </c>
      <c r="B32" s="21">
        <f t="shared" si="52"/>
        <v>0.7568355684346453</v>
      </c>
      <c r="C32" s="21">
        <f t="shared" si="11"/>
        <v>0.5743745528946997</v>
      </c>
      <c r="D32" s="21">
        <f t="shared" si="12"/>
        <v>0.4370767531704257</v>
      </c>
      <c r="E32" s="21">
        <f t="shared" si="13"/>
        <v>0.33347747128005106</v>
      </c>
      <c r="F32" s="21">
        <f t="shared" si="51"/>
        <v>0.25509363714308325</v>
      </c>
      <c r="G32" s="21">
        <f t="shared" si="14"/>
        <v>0.19563014309118842</v>
      </c>
      <c r="H32" s="21">
        <f t="shared" si="15"/>
        <v>0.15040221243028995</v>
      </c>
      <c r="I32" s="21">
        <f t="shared" si="16"/>
        <v>0.11591372068608792</v>
      </c>
      <c r="J32" s="21">
        <f t="shared" si="17"/>
        <v>0.0895484468337281</v>
      </c>
      <c r="K32" s="21">
        <f t="shared" si="18"/>
        <v>0.06934334949441331</v>
      </c>
      <c r="L32" s="20">
        <f t="shared" si="19"/>
        <v>0.05382159872556296</v>
      </c>
      <c r="M32" s="20">
        <f t="shared" si="20"/>
        <v>0.04186926771496734</v>
      </c>
      <c r="N32" s="20">
        <f t="shared" si="21"/>
        <v>0.03264401603134712</v>
      </c>
      <c r="O32" s="20">
        <f t="shared" si="22"/>
        <v>0.0255072807648852</v>
      </c>
      <c r="P32" s="20">
        <f t="shared" si="23"/>
        <v>0.019973789568162478</v>
      </c>
      <c r="Q32" s="20">
        <f t="shared" si="24"/>
        <v>0.015673872211022982</v>
      </c>
      <c r="R32" s="20">
        <f t="shared" si="25"/>
        <v>0.012325253803730873</v>
      </c>
      <c r="S32" s="20">
        <f t="shared" si="26"/>
        <v>0.009711890908561754</v>
      </c>
      <c r="T32" s="20">
        <f t="shared" si="27"/>
        <v>0.007668052559278225</v>
      </c>
      <c r="U32" s="20">
        <f t="shared" si="28"/>
        <v>0.0060663171356459</v>
      </c>
      <c r="V32" s="20">
        <f t="shared" si="29"/>
        <v>0.004808500119104363</v>
      </c>
      <c r="W32" s="20">
        <f t="shared" si="30"/>
        <v>0.0038187808944988686</v>
      </c>
      <c r="X32" s="20">
        <f t="shared" si="31"/>
        <v>0.003038483481627764</v>
      </c>
      <c r="Y32" s="20">
        <f t="shared" si="32"/>
        <v>0.0024221041593245718</v>
      </c>
      <c r="Z32" s="20">
        <f t="shared" si="33"/>
        <v>0.0019342813113834097</v>
      </c>
      <c r="AA32" s="20">
        <f t="shared" si="34"/>
        <v>0.0015474789021953212</v>
      </c>
      <c r="AB32" s="20">
        <f t="shared" si="35"/>
        <v>0.0012402116689410464</v>
      </c>
      <c r="AC32" s="20">
        <f t="shared" si="36"/>
        <v>0.0009956824444577828</v>
      </c>
      <c r="AD32" s="20">
        <f t="shared" si="37"/>
        <v>0.0008007337089187774</v>
      </c>
      <c r="AE32" s="20">
        <f t="shared" si="38"/>
        <v>0.0006450392404643995</v>
      </c>
      <c r="AF32" s="20">
        <f t="shared" si="39"/>
        <v>0.0005204796113439602</v>
      </c>
      <c r="AG32" s="20">
        <f t="shared" si="53"/>
        <v>0.00042065874928104175</v>
      </c>
      <c r="AH32" s="20">
        <f t="shared" si="54"/>
        <v>0.00034052896069938375</v>
      </c>
      <c r="AI32" s="20">
        <f t="shared" si="55"/>
        <v>0.0002760995162923306</v>
      </c>
      <c r="AJ32" s="20">
        <f t="shared" si="56"/>
        <v>0.00022420974365601652</v>
      </c>
      <c r="AK32" s="20">
        <f t="shared" si="57"/>
        <v>0.00018235201457138307</v>
      </c>
      <c r="AL32" s="20">
        <f t="shared" si="58"/>
        <v>0.00014853339905910573</v>
      </c>
      <c r="AM32" s="20">
        <f t="shared" si="59"/>
        <v>0.00012116734192112938</v>
      </c>
      <c r="AN32" s="20">
        <f t="shared" si="60"/>
        <v>9.898869364152488E-05</v>
      </c>
      <c r="AO32" s="20">
        <f t="shared" si="61"/>
        <v>8.098694206237013E-05</v>
      </c>
      <c r="AP32" s="20">
        <f t="shared" si="62"/>
        <v>6.635365427803753E-05</v>
      </c>
      <c r="AQ32" s="20">
        <f t="shared" si="63"/>
        <v>5.444103300946858E-05</v>
      </c>
      <c r="AR32" s="20">
        <f t="shared" si="64"/>
        <v>4.472918148913405E-05</v>
      </c>
      <c r="AS32" s="20">
        <f t="shared" si="65"/>
        <v>3.680020359023096E-05</v>
      </c>
      <c r="AT32" s="20">
        <f t="shared" si="66"/>
        <v>3.0317678094793472E-05</v>
      </c>
      <c r="AU32" s="20">
        <f t="shared" si="67"/>
        <v>2.5010365471496436E-05</v>
      </c>
      <c r="AV32" s="20">
        <f t="shared" si="68"/>
        <v>2.065925361178616E-05</v>
      </c>
      <c r="AW32" s="20">
        <f t="shared" si="69"/>
        <v>1.708724194969396E-05</v>
      </c>
      <c r="AX32" s="20">
        <f t="shared" si="70"/>
        <v>1.4150913766725502E-05</v>
      </c>
      <c r="AY32" s="20">
        <f t="shared" si="71"/>
        <v>1.1733963864404753E-05</v>
      </c>
      <c r="AZ32" s="6">
        <f t="shared" si="49"/>
        <v>28</v>
      </c>
    </row>
    <row r="33" spans="1:52" ht="12.75">
      <c r="A33" s="6">
        <f t="shared" si="10"/>
        <v>29</v>
      </c>
      <c r="B33" s="21">
        <f t="shared" si="52"/>
        <v>0.7493421469649953</v>
      </c>
      <c r="C33" s="21">
        <f t="shared" si="11"/>
        <v>0.5631123067595095</v>
      </c>
      <c r="D33" s="21">
        <f t="shared" si="12"/>
        <v>0.4243463623013842</v>
      </c>
      <c r="E33" s="21">
        <f t="shared" si="13"/>
        <v>0.32065141469235675</v>
      </c>
      <c r="F33" s="21">
        <f t="shared" si="51"/>
        <v>0.2429463210886507</v>
      </c>
      <c r="G33" s="21">
        <f t="shared" si="14"/>
        <v>0.18455673876527207</v>
      </c>
      <c r="H33" s="21">
        <f t="shared" si="15"/>
        <v>0.14056281535541118</v>
      </c>
      <c r="I33" s="21">
        <f t="shared" si="16"/>
        <v>0.1073275191537851</v>
      </c>
      <c r="J33" s="21">
        <f t="shared" si="17"/>
        <v>0.08215453837956706</v>
      </c>
      <c r="K33" s="21">
        <f t="shared" si="18"/>
        <v>0.06303940863128484</v>
      </c>
      <c r="L33" s="20">
        <f t="shared" si="19"/>
        <v>0.048487926779786444</v>
      </c>
      <c r="M33" s="20">
        <f t="shared" si="20"/>
        <v>0.037383274745506546</v>
      </c>
      <c r="N33" s="20">
        <f t="shared" si="21"/>
        <v>0.028888509762254086</v>
      </c>
      <c r="O33" s="20">
        <f t="shared" si="22"/>
        <v>0.02237480768849579</v>
      </c>
      <c r="P33" s="20">
        <f t="shared" si="23"/>
        <v>0.017368512667967375</v>
      </c>
      <c r="Q33" s="20">
        <f t="shared" si="24"/>
        <v>0.01351195880260602</v>
      </c>
      <c r="R33" s="20">
        <f t="shared" si="25"/>
        <v>0.010534404960453738</v>
      </c>
      <c r="S33" s="20">
        <f t="shared" si="26"/>
        <v>0.008230416024204877</v>
      </c>
      <c r="T33" s="20">
        <f t="shared" si="27"/>
        <v>0.00644374164645229</v>
      </c>
      <c r="U33" s="20">
        <f t="shared" si="28"/>
        <v>0.005055264279704917</v>
      </c>
      <c r="V33" s="20">
        <f t="shared" si="29"/>
        <v>0.0039739670405821185</v>
      </c>
      <c r="W33" s="20">
        <f t="shared" si="30"/>
        <v>0.0031301482741794007</v>
      </c>
      <c r="X33" s="20">
        <f t="shared" si="31"/>
        <v>0.002470311773681109</v>
      </c>
      <c r="Y33" s="20">
        <f t="shared" si="32"/>
        <v>0.0019533098059069127</v>
      </c>
      <c r="Z33" s="20">
        <f t="shared" si="33"/>
        <v>0.0015474250491067279</v>
      </c>
      <c r="AA33" s="20">
        <f t="shared" si="34"/>
        <v>0.0012281578588851756</v>
      </c>
      <c r="AB33" s="20">
        <f t="shared" si="35"/>
        <v>0.0009765446212134223</v>
      </c>
      <c r="AC33" s="20">
        <f t="shared" si="36"/>
        <v>0.0007778769097326428</v>
      </c>
      <c r="AD33" s="20">
        <f t="shared" si="37"/>
        <v>0.0006207238053633933</v>
      </c>
      <c r="AE33" s="20">
        <f t="shared" si="38"/>
        <v>0.0004961840311264611</v>
      </c>
      <c r="AF33" s="20">
        <f t="shared" si="39"/>
        <v>0.0003973126804152367</v>
      </c>
      <c r="AG33" s="20">
        <f t="shared" si="53"/>
        <v>0.0003186808706674559</v>
      </c>
      <c r="AH33" s="20">
        <f t="shared" si="54"/>
        <v>0.0002560368125559276</v>
      </c>
      <c r="AI33" s="20">
        <f t="shared" si="55"/>
        <v>0.00020604441514353026</v>
      </c>
      <c r="AJ33" s="20">
        <f t="shared" si="56"/>
        <v>0.00016608129159704927</v>
      </c>
      <c r="AK33" s="20">
        <f t="shared" si="57"/>
        <v>0.0001340823636554287</v>
      </c>
      <c r="AL33" s="20">
        <f t="shared" si="58"/>
        <v>0.00010841853945920126</v>
      </c>
      <c r="AM33" s="20">
        <f t="shared" si="59"/>
        <v>8.780242168197783E-05</v>
      </c>
      <c r="AN33" s="20">
        <f t="shared" si="60"/>
        <v>7.121488751188842E-05</v>
      </c>
      <c r="AO33" s="20">
        <f t="shared" si="61"/>
        <v>5.784781575883581E-05</v>
      </c>
      <c r="AP33" s="20">
        <f t="shared" si="62"/>
        <v>4.705932927520392E-05</v>
      </c>
      <c r="AQ33" s="20">
        <f t="shared" si="63"/>
        <v>3.8338755640470834E-05</v>
      </c>
      <c r="AR33" s="20">
        <f t="shared" si="64"/>
        <v>3.127914789449934E-05</v>
      </c>
      <c r="AS33" s="20">
        <f t="shared" si="65"/>
        <v>2.5555696937660386E-05</v>
      </c>
      <c r="AT33" s="20">
        <f t="shared" si="66"/>
        <v>2.0908743513650672E-05</v>
      </c>
      <c r="AU33" s="20">
        <f t="shared" si="67"/>
        <v>1.7130387309244132E-05</v>
      </c>
      <c r="AV33" s="20">
        <f t="shared" si="68"/>
        <v>1.4053914021623238E-05</v>
      </c>
      <c r="AW33" s="20">
        <f t="shared" si="69"/>
        <v>1.1545433749793216E-05</v>
      </c>
      <c r="AX33" s="20">
        <f t="shared" si="70"/>
        <v>9.49725756156074E-06</v>
      </c>
      <c r="AY33" s="20">
        <f t="shared" si="71"/>
        <v>7.822642576269835E-06</v>
      </c>
      <c r="AZ33" s="6">
        <f t="shared" si="49"/>
        <v>29</v>
      </c>
    </row>
    <row r="34" spans="1:52" ht="12.75">
      <c r="A34" s="6">
        <f t="shared" si="10"/>
        <v>30</v>
      </c>
      <c r="B34" s="21">
        <f t="shared" si="52"/>
        <v>0.741922917787124</v>
      </c>
      <c r="C34" s="21">
        <f t="shared" si="11"/>
        <v>0.5520708889799113</v>
      </c>
      <c r="D34" s="21">
        <f t="shared" si="12"/>
        <v>0.41198675951590696</v>
      </c>
      <c r="E34" s="21">
        <f t="shared" si="13"/>
        <v>0.30831866797341995</v>
      </c>
      <c r="F34" s="21">
        <f t="shared" si="51"/>
        <v>0.2313774486558578</v>
      </c>
      <c r="G34" s="21">
        <f t="shared" si="14"/>
        <v>0.17411013091063401</v>
      </c>
      <c r="H34" s="21">
        <f t="shared" si="15"/>
        <v>0.13136711715458987</v>
      </c>
      <c r="I34" s="21">
        <f t="shared" si="16"/>
        <v>0.09937733254980101</v>
      </c>
      <c r="J34" s="21">
        <f t="shared" si="17"/>
        <v>0.07537113612804316</v>
      </c>
      <c r="K34" s="21">
        <f t="shared" si="18"/>
        <v>0.05730855330116803</v>
      </c>
      <c r="L34" s="20">
        <f t="shared" si="19"/>
        <v>0.043682816918726525</v>
      </c>
      <c r="M34" s="20">
        <f t="shared" si="20"/>
        <v>0.03337792387991656</v>
      </c>
      <c r="N34" s="20">
        <f t="shared" si="21"/>
        <v>0.02556505288695052</v>
      </c>
      <c r="O34" s="20">
        <f t="shared" si="22"/>
        <v>0.019627024288154205</v>
      </c>
      <c r="P34" s="20">
        <f t="shared" si="23"/>
        <v>0.015103054493884676</v>
      </c>
      <c r="Q34" s="20">
        <f t="shared" si="24"/>
        <v>0.011648240347074157</v>
      </c>
      <c r="R34" s="20">
        <f t="shared" si="25"/>
        <v>0.009003764923464734</v>
      </c>
      <c r="S34" s="20">
        <f t="shared" si="26"/>
        <v>0.0069749288340719305</v>
      </c>
      <c r="T34" s="20">
        <f t="shared" si="27"/>
        <v>0.005414908946598564</v>
      </c>
      <c r="U34" s="20">
        <f t="shared" si="28"/>
        <v>0.004212720233087431</v>
      </c>
      <c r="V34" s="20">
        <f t="shared" si="29"/>
        <v>0.0032842702814728252</v>
      </c>
      <c r="W34" s="20">
        <f t="shared" si="30"/>
        <v>0.002565695306704427</v>
      </c>
      <c r="X34" s="20">
        <f t="shared" si="31"/>
        <v>0.0020083835558382997</v>
      </c>
      <c r="Y34" s="20">
        <f t="shared" si="32"/>
        <v>0.0015752498434733167</v>
      </c>
      <c r="Z34" s="20">
        <f t="shared" si="33"/>
        <v>0.0012379400392853823</v>
      </c>
      <c r="AA34" s="20">
        <f t="shared" si="34"/>
        <v>0.000974728459432679</v>
      </c>
      <c r="AB34" s="20">
        <f t="shared" si="35"/>
        <v>0.0007689327726089939</v>
      </c>
      <c r="AC34" s="20">
        <f t="shared" si="36"/>
        <v>0.0006077163357286272</v>
      </c>
      <c r="AD34" s="20">
        <f t="shared" si="37"/>
        <v>0.0004811812444677467</v>
      </c>
      <c r="AE34" s="20">
        <f t="shared" si="38"/>
        <v>0.00038168002394343157</v>
      </c>
      <c r="AF34" s="20">
        <f t="shared" si="39"/>
        <v>0.00030329212245437914</v>
      </c>
      <c r="AG34" s="20">
        <f t="shared" si="53"/>
        <v>0.00024142490202079992</v>
      </c>
      <c r="AH34" s="20">
        <f t="shared" si="54"/>
        <v>0.0001925088816209982</v>
      </c>
      <c r="AI34" s="20">
        <f t="shared" si="55"/>
        <v>0.00015376448891308227</v>
      </c>
      <c r="AJ34" s="20">
        <f t="shared" si="56"/>
        <v>0.00012302317896077723</v>
      </c>
      <c r="AK34" s="20">
        <f t="shared" si="57"/>
        <v>9.85899732760505E-05</v>
      </c>
      <c r="AL34" s="20">
        <f t="shared" si="58"/>
        <v>7.91376200432126E-05</v>
      </c>
      <c r="AM34" s="20">
        <f t="shared" si="59"/>
        <v>6.362494324781003E-05</v>
      </c>
      <c r="AN34" s="20">
        <f t="shared" si="60"/>
        <v>5.123373202294131E-05</v>
      </c>
      <c r="AO34" s="20">
        <f t="shared" si="61"/>
        <v>4.131986839916844E-05</v>
      </c>
      <c r="AP34" s="20">
        <f t="shared" si="62"/>
        <v>3.337541083347796E-05</v>
      </c>
      <c r="AQ34" s="20">
        <f t="shared" si="63"/>
        <v>2.6999123690472422E-05</v>
      </c>
      <c r="AR34" s="20">
        <f t="shared" si="64"/>
        <v>2.1873529996153385E-05</v>
      </c>
      <c r="AS34" s="20">
        <f t="shared" si="65"/>
        <v>1.7747011762264158E-05</v>
      </c>
      <c r="AT34" s="20">
        <f t="shared" si="66"/>
        <v>1.4419823112862534E-05</v>
      </c>
      <c r="AU34" s="20">
        <f t="shared" si="67"/>
        <v>1.1733141992632966E-05</v>
      </c>
      <c r="AV34" s="20">
        <f t="shared" si="68"/>
        <v>9.5604857289954E-06</v>
      </c>
      <c r="AW34" s="20">
        <f t="shared" si="69"/>
        <v>7.80096874986028E-06</v>
      </c>
      <c r="AX34" s="20">
        <f t="shared" si="70"/>
        <v>6.373998363463584E-06</v>
      </c>
      <c r="AY34" s="20">
        <f t="shared" si="71"/>
        <v>5.215095050846556E-06</v>
      </c>
      <c r="AZ34" s="6">
        <f t="shared" si="49"/>
        <v>30</v>
      </c>
    </row>
    <row r="35" spans="1:52" ht="12.75">
      <c r="A35" s="6">
        <f t="shared" si="10"/>
        <v>31</v>
      </c>
      <c r="B35" s="21">
        <f t="shared" si="52"/>
        <v>0.7345771463238852</v>
      </c>
      <c r="C35" s="21">
        <f t="shared" si="11"/>
        <v>0.5412459695881483</v>
      </c>
      <c r="D35" s="21">
        <f t="shared" si="12"/>
        <v>0.39998714516107475</v>
      </c>
      <c r="E35" s="21">
        <f t="shared" si="13"/>
        <v>0.29646025766674994</v>
      </c>
      <c r="F35" s="21">
        <f t="shared" si="51"/>
        <v>0.22035947491034075</v>
      </c>
      <c r="G35" s="21">
        <f t="shared" si="14"/>
        <v>0.1642548404817302</v>
      </c>
      <c r="H35" s="21">
        <f t="shared" si="15"/>
        <v>0.1227730066865326</v>
      </c>
      <c r="I35" s="21">
        <f t="shared" si="16"/>
        <v>0.09201604865722314</v>
      </c>
      <c r="J35" s="21">
        <f t="shared" si="17"/>
        <v>0.06914783131013134</v>
      </c>
      <c r="K35" s="21">
        <f t="shared" si="18"/>
        <v>0.052098684819243665</v>
      </c>
      <c r="L35" s="20">
        <f t="shared" si="19"/>
        <v>0.03935388911596984</v>
      </c>
      <c r="M35" s="20">
        <f t="shared" si="20"/>
        <v>0.0298017177499255</v>
      </c>
      <c r="N35" s="20">
        <f t="shared" si="21"/>
        <v>0.022623940607920816</v>
      </c>
      <c r="O35" s="20">
        <f t="shared" si="22"/>
        <v>0.017216687972065093</v>
      </c>
      <c r="P35" s="20">
        <f t="shared" si="23"/>
        <v>0.013133090864247545</v>
      </c>
      <c r="Q35" s="20">
        <f t="shared" si="24"/>
        <v>0.010041586506098411</v>
      </c>
      <c r="R35" s="20">
        <f t="shared" si="25"/>
        <v>0.007695525575610884</v>
      </c>
      <c r="S35" s="20">
        <f t="shared" si="26"/>
        <v>0.00591095663904401</v>
      </c>
      <c r="T35" s="20">
        <f t="shared" si="27"/>
        <v>0.004550343652603835</v>
      </c>
      <c r="U35" s="20">
        <f t="shared" si="28"/>
        <v>0.003510600194239526</v>
      </c>
      <c r="V35" s="20">
        <f t="shared" si="29"/>
        <v>0.002714272959894897</v>
      </c>
      <c r="W35" s="20">
        <f t="shared" si="30"/>
        <v>0.002103028939921661</v>
      </c>
      <c r="X35" s="20">
        <f t="shared" si="31"/>
        <v>0.0016328321592181299</v>
      </c>
      <c r="Y35" s="20">
        <f t="shared" si="32"/>
        <v>0.0012703627769946103</v>
      </c>
      <c r="Z35" s="20">
        <f t="shared" si="33"/>
        <v>0.0009903520314283058</v>
      </c>
      <c r="AA35" s="20">
        <f t="shared" si="34"/>
        <v>0.000773594015422761</v>
      </c>
      <c r="AB35" s="20">
        <f t="shared" si="35"/>
        <v>0.0006054588760700738</v>
      </c>
      <c r="AC35" s="20">
        <f t="shared" si="36"/>
        <v>0.00047477838728799</v>
      </c>
      <c r="AD35" s="20">
        <f t="shared" si="37"/>
        <v>0.00037300871664166407</v>
      </c>
      <c r="AE35" s="20">
        <f t="shared" si="38"/>
        <v>0.00029360001841802425</v>
      </c>
      <c r="AF35" s="20">
        <f t="shared" si="39"/>
        <v>0.0002315207041636482</v>
      </c>
      <c r="AG35" s="20">
        <f t="shared" si="53"/>
        <v>0.00018289765304606054</v>
      </c>
      <c r="AH35" s="20">
        <f t="shared" si="54"/>
        <v>0.0001447435200157881</v>
      </c>
      <c r="AI35" s="20">
        <f t="shared" si="55"/>
        <v>0.00011474961859185243</v>
      </c>
      <c r="AJ35" s="20">
        <f t="shared" si="56"/>
        <v>9.112828071168683E-05</v>
      </c>
      <c r="AK35" s="20">
        <f t="shared" si="57"/>
        <v>7.249262740886066E-05</v>
      </c>
      <c r="AL35" s="20">
        <f t="shared" si="58"/>
        <v>5.77646861629289E-05</v>
      </c>
      <c r="AM35" s="20">
        <f t="shared" si="59"/>
        <v>4.610503133899278E-05</v>
      </c>
      <c r="AN35" s="20">
        <f t="shared" si="60"/>
        <v>3.6858800016504546E-05</v>
      </c>
      <c r="AO35" s="20">
        <f t="shared" si="61"/>
        <v>2.9514191713691745E-05</v>
      </c>
      <c r="AP35" s="20">
        <f t="shared" si="62"/>
        <v>2.3670504137218413E-05</v>
      </c>
      <c r="AQ35" s="20">
        <f t="shared" si="63"/>
        <v>1.9013467387656636E-05</v>
      </c>
      <c r="AR35" s="20">
        <f t="shared" si="64"/>
        <v>1.5296174822484885E-05</v>
      </c>
      <c r="AS35" s="20">
        <f t="shared" si="65"/>
        <v>1.2324313723794553E-05</v>
      </c>
      <c r="AT35" s="20">
        <f t="shared" si="66"/>
        <v>9.94470559507761E-06</v>
      </c>
      <c r="AU35" s="20">
        <f t="shared" si="67"/>
        <v>8.036398625091072E-06</v>
      </c>
      <c r="AV35" s="20">
        <f t="shared" si="68"/>
        <v>6.503731788432244E-06</v>
      </c>
      <c r="AW35" s="20">
        <f t="shared" si="69"/>
        <v>5.270924830986676E-06</v>
      </c>
      <c r="AX35" s="20">
        <f t="shared" si="70"/>
        <v>4.277851250646701E-06</v>
      </c>
      <c r="AY35" s="20">
        <f t="shared" si="71"/>
        <v>3.476730033897704E-06</v>
      </c>
      <c r="AZ35" s="6">
        <f t="shared" si="49"/>
        <v>31</v>
      </c>
    </row>
    <row r="36" spans="1:52" ht="12.75">
      <c r="A36" s="6">
        <f t="shared" si="10"/>
        <v>32</v>
      </c>
      <c r="B36" s="21">
        <f t="shared" si="52"/>
        <v>0.7273041052711734</v>
      </c>
      <c r="C36" s="21">
        <f t="shared" si="11"/>
        <v>0.5306333035177925</v>
      </c>
      <c r="D36" s="21">
        <f t="shared" si="12"/>
        <v>0.3883370341369658</v>
      </c>
      <c r="E36" s="21">
        <f t="shared" si="13"/>
        <v>0.2850579400641826</v>
      </c>
      <c r="F36" s="21">
        <f t="shared" si="51"/>
        <v>0.20986616658127688</v>
      </c>
      <c r="G36" s="21">
        <f t="shared" si="14"/>
        <v>0.15495739668087752</v>
      </c>
      <c r="H36" s="21">
        <f t="shared" si="15"/>
        <v>0.114741127744423</v>
      </c>
      <c r="I36" s="21">
        <f t="shared" si="16"/>
        <v>0.08520004505298438</v>
      </c>
      <c r="J36" s="21">
        <f t="shared" si="17"/>
        <v>0.06343837734874434</v>
      </c>
      <c r="K36" s="21">
        <f t="shared" si="18"/>
        <v>0.04736244074476697</v>
      </c>
      <c r="L36" s="20">
        <f t="shared" si="19"/>
        <v>0.035453954158531385</v>
      </c>
      <c r="M36" s="20">
        <f t="shared" si="20"/>
        <v>0.02660867656243348</v>
      </c>
      <c r="N36" s="20">
        <f t="shared" si="21"/>
        <v>0.020021186378690988</v>
      </c>
      <c r="O36" s="20">
        <f t="shared" si="22"/>
        <v>0.015102357870232539</v>
      </c>
      <c r="P36" s="20">
        <f t="shared" si="23"/>
        <v>0.011420079012389171</v>
      </c>
      <c r="Q36" s="20">
        <f t="shared" si="24"/>
        <v>0.008656540091464148</v>
      </c>
      <c r="R36" s="20">
        <f t="shared" si="25"/>
        <v>0.0065773722868469105</v>
      </c>
      <c r="S36" s="20">
        <f t="shared" si="26"/>
        <v>0.005009285287325432</v>
      </c>
      <c r="T36" s="20">
        <f t="shared" si="27"/>
        <v>0.0038238181954654074</v>
      </c>
      <c r="U36" s="20">
        <f t="shared" si="28"/>
        <v>0.002925500161866272</v>
      </c>
      <c r="V36" s="20">
        <f t="shared" si="29"/>
        <v>0.0022432007933015675</v>
      </c>
      <c r="W36" s="20">
        <f t="shared" si="30"/>
        <v>0.001723794213050542</v>
      </c>
      <c r="X36" s="20">
        <f t="shared" si="31"/>
        <v>0.0013275058205025445</v>
      </c>
      <c r="Y36" s="20">
        <f t="shared" si="32"/>
        <v>0.0010244861104795244</v>
      </c>
      <c r="Z36" s="20">
        <f t="shared" si="33"/>
        <v>0.0007922816251426447</v>
      </c>
      <c r="AA36" s="20">
        <f t="shared" si="34"/>
        <v>0.0006139635043037786</v>
      </c>
      <c r="AB36" s="20">
        <f t="shared" si="35"/>
        <v>0.00047673927249612105</v>
      </c>
      <c r="AC36" s="20">
        <f t="shared" si="36"/>
        <v>0.0003709206150687422</v>
      </c>
      <c r="AD36" s="20">
        <f t="shared" si="37"/>
        <v>0.0002891540439082667</v>
      </c>
      <c r="AE36" s="20">
        <f t="shared" si="38"/>
        <v>0.0002258461680138648</v>
      </c>
      <c r="AF36" s="20">
        <f t="shared" si="39"/>
        <v>0.00017673336195698334</v>
      </c>
      <c r="AG36" s="20">
        <f t="shared" si="53"/>
        <v>0.00013855882806519738</v>
      </c>
      <c r="AH36" s="20">
        <f t="shared" si="54"/>
        <v>0.00010882971429758503</v>
      </c>
      <c r="AI36" s="20">
        <f t="shared" si="55"/>
        <v>8.563404372526301E-05</v>
      </c>
      <c r="AJ36" s="20">
        <f t="shared" si="56"/>
        <v>6.750243015680505E-05</v>
      </c>
      <c r="AK36" s="20">
        <f t="shared" si="57"/>
        <v>5.3303402506515186E-05</v>
      </c>
      <c r="AL36" s="20">
        <f t="shared" si="58"/>
        <v>4.216400449848825E-05</v>
      </c>
      <c r="AM36" s="20">
        <f t="shared" si="59"/>
        <v>3.340944299927014E-05</v>
      </c>
      <c r="AN36" s="20">
        <f t="shared" si="60"/>
        <v>2.6517122314032052E-05</v>
      </c>
      <c r="AO36" s="20">
        <f t="shared" si="61"/>
        <v>2.108156550977982E-05</v>
      </c>
      <c r="AP36" s="20">
        <f t="shared" si="62"/>
        <v>1.6787591586679726E-05</v>
      </c>
      <c r="AQ36" s="20">
        <f t="shared" si="63"/>
        <v>1.3389765765955378E-05</v>
      </c>
      <c r="AR36" s="20">
        <f t="shared" si="64"/>
        <v>1.0696625749989431E-05</v>
      </c>
      <c r="AS36" s="20">
        <f t="shared" si="65"/>
        <v>8.558551197079551E-06</v>
      </c>
      <c r="AT36" s="20">
        <f t="shared" si="66"/>
        <v>6.858417651777663E-06</v>
      </c>
      <c r="AU36" s="20">
        <f t="shared" si="67"/>
        <v>5.504382619925391E-06</v>
      </c>
      <c r="AV36" s="20">
        <f t="shared" si="68"/>
        <v>4.424307339069554E-06</v>
      </c>
      <c r="AW36" s="20">
        <f t="shared" si="69"/>
        <v>3.561435696612619E-06</v>
      </c>
      <c r="AX36" s="20">
        <f t="shared" si="70"/>
        <v>2.871041107816578E-06</v>
      </c>
      <c r="AY36" s="20">
        <f t="shared" si="71"/>
        <v>2.317820022598469E-06</v>
      </c>
      <c r="AZ36" s="6">
        <f t="shared" si="49"/>
        <v>32</v>
      </c>
    </row>
    <row r="37" spans="1:52" ht="12.75">
      <c r="A37" s="6">
        <f t="shared" si="10"/>
        <v>33</v>
      </c>
      <c r="B37" s="21">
        <f t="shared" si="52"/>
        <v>0.7201030745259143</v>
      </c>
      <c r="C37" s="21">
        <f t="shared" si="11"/>
        <v>0.5202287289390122</v>
      </c>
      <c r="D37" s="21">
        <f t="shared" si="12"/>
        <v>0.37702624673491825</v>
      </c>
      <c r="E37" s="21">
        <f t="shared" si="13"/>
        <v>0.2740941731386371</v>
      </c>
      <c r="F37" s="21">
        <f t="shared" si="51"/>
        <v>0.19987253960121606</v>
      </c>
      <c r="G37" s="21">
        <f t="shared" si="14"/>
        <v>0.1461862232838467</v>
      </c>
      <c r="H37" s="21">
        <f t="shared" si="15"/>
        <v>0.10723469882656354</v>
      </c>
      <c r="I37" s="21">
        <f t="shared" si="16"/>
        <v>0.07888893060461516</v>
      </c>
      <c r="J37" s="21">
        <f t="shared" si="17"/>
        <v>0.058200346191508566</v>
      </c>
      <c r="K37" s="21">
        <f t="shared" si="18"/>
        <v>0.04305676431342451</v>
      </c>
      <c r="L37" s="20">
        <f t="shared" si="19"/>
        <v>0.03194049924192016</v>
      </c>
      <c r="M37" s="20">
        <f t="shared" si="20"/>
        <v>0.023757746930744176</v>
      </c>
      <c r="N37" s="20">
        <f t="shared" si="21"/>
        <v>0.01771786405193893</v>
      </c>
      <c r="O37" s="20">
        <f t="shared" si="22"/>
        <v>0.013247682342309245</v>
      </c>
      <c r="P37" s="20">
        <f t="shared" si="23"/>
        <v>0.009930503489034063</v>
      </c>
      <c r="Q37" s="20">
        <f t="shared" si="24"/>
        <v>0.007462534561607025</v>
      </c>
      <c r="R37" s="20">
        <f t="shared" si="25"/>
        <v>0.00562168571525377</v>
      </c>
      <c r="S37" s="20">
        <f t="shared" si="26"/>
        <v>0.004245157023157147</v>
      </c>
      <c r="T37" s="20">
        <f t="shared" si="27"/>
        <v>0.003213292601231435</v>
      </c>
      <c r="U37" s="20">
        <f t="shared" si="28"/>
        <v>0.0024379168015552267</v>
      </c>
      <c r="V37" s="20">
        <f t="shared" si="29"/>
        <v>0.0018538849531417915</v>
      </c>
      <c r="W37" s="20">
        <f t="shared" si="30"/>
        <v>0.001412946076270936</v>
      </c>
      <c r="X37" s="20">
        <f t="shared" si="31"/>
        <v>0.0010792730247988166</v>
      </c>
      <c r="Y37" s="20">
        <f t="shared" si="32"/>
        <v>0.0008261984761931649</v>
      </c>
      <c r="Z37" s="20">
        <f t="shared" si="33"/>
        <v>0.0006338253001141158</v>
      </c>
      <c r="AA37" s="20">
        <f t="shared" si="34"/>
        <v>0.0004872726224633163</v>
      </c>
      <c r="AB37" s="20">
        <f t="shared" si="35"/>
        <v>0.00037538525393395356</v>
      </c>
      <c r="AC37" s="20">
        <f t="shared" si="36"/>
        <v>0.00028978173052245483</v>
      </c>
      <c r="AD37" s="20">
        <f t="shared" si="37"/>
        <v>0.00022415042163431524</v>
      </c>
      <c r="AE37" s="20">
        <f t="shared" si="38"/>
        <v>0.00017372782154912675</v>
      </c>
      <c r="AF37" s="20">
        <f t="shared" si="39"/>
        <v>0.00013491096332594147</v>
      </c>
      <c r="AG37" s="20">
        <f t="shared" si="53"/>
        <v>0.00010496880914030104</v>
      </c>
      <c r="AH37" s="20">
        <f t="shared" si="54"/>
        <v>8.182685285532708E-05</v>
      </c>
      <c r="AI37" s="20">
        <f t="shared" si="55"/>
        <v>6.390600278004702E-05</v>
      </c>
      <c r="AJ37" s="20">
        <f t="shared" si="56"/>
        <v>5.0001800116151886E-05</v>
      </c>
      <c r="AK37" s="20">
        <f t="shared" si="57"/>
        <v>3.91936783136141E-05</v>
      </c>
      <c r="AL37" s="20">
        <f t="shared" si="58"/>
        <v>3.077664561933449E-05</v>
      </c>
      <c r="AM37" s="20">
        <f t="shared" si="59"/>
        <v>2.4209741303818946E-05</v>
      </c>
      <c r="AN37" s="20">
        <f t="shared" si="60"/>
        <v>1.90770664129727E-05</v>
      </c>
      <c r="AO37" s="20">
        <f t="shared" si="61"/>
        <v>1.5058261078414158E-05</v>
      </c>
      <c r="AP37" s="20">
        <f t="shared" si="62"/>
        <v>1.1906093323886331E-05</v>
      </c>
      <c r="AQ37" s="20">
        <f t="shared" si="63"/>
        <v>9.429412511236182E-06</v>
      </c>
      <c r="AR37" s="20">
        <f t="shared" si="64"/>
        <v>7.4801578671254775E-06</v>
      </c>
      <c r="AS37" s="20">
        <f t="shared" si="65"/>
        <v>5.9434383313052435E-06</v>
      </c>
      <c r="AT37" s="20">
        <f t="shared" si="66"/>
        <v>4.729943208122526E-06</v>
      </c>
      <c r="AU37" s="20">
        <f t="shared" si="67"/>
        <v>3.7701250821406785E-06</v>
      </c>
      <c r="AV37" s="20">
        <f t="shared" si="68"/>
        <v>3.009732883720785E-06</v>
      </c>
      <c r="AW37" s="20">
        <f t="shared" si="69"/>
        <v>2.406375470684202E-06</v>
      </c>
      <c r="AX37" s="20">
        <f t="shared" si="70"/>
        <v>1.926873226722536E-06</v>
      </c>
      <c r="AY37" s="20">
        <f t="shared" si="71"/>
        <v>1.5452133483989794E-06</v>
      </c>
      <c r="AZ37" s="6">
        <f t="shared" si="49"/>
        <v>33</v>
      </c>
    </row>
    <row r="38" spans="1:52" ht="12.75">
      <c r="A38" s="6">
        <f t="shared" si="10"/>
        <v>34</v>
      </c>
      <c r="B38" s="21">
        <f t="shared" si="52"/>
        <v>0.7129733411147666</v>
      </c>
      <c r="C38" s="21">
        <f t="shared" si="11"/>
        <v>0.5100281656264825</v>
      </c>
      <c r="D38" s="21">
        <f t="shared" si="12"/>
        <v>0.3660448997426391</v>
      </c>
      <c r="E38" s="21">
        <f t="shared" si="13"/>
        <v>0.2635520895563818</v>
      </c>
      <c r="F38" s="21">
        <f t="shared" si="51"/>
        <v>0.19035479962020577</v>
      </c>
      <c r="G38" s="21">
        <f t="shared" si="14"/>
        <v>0.13791153139985537</v>
      </c>
      <c r="H38" s="21">
        <f t="shared" si="15"/>
        <v>0.10021934469772294</v>
      </c>
      <c r="I38" s="21">
        <f t="shared" si="16"/>
        <v>0.0730453061153844</v>
      </c>
      <c r="J38" s="21">
        <f t="shared" si="17"/>
        <v>0.053394813019732625</v>
      </c>
      <c r="K38" s="21">
        <f t="shared" si="18"/>
        <v>0.0391425130122041</v>
      </c>
      <c r="L38" s="20">
        <f t="shared" si="19"/>
        <v>0.02877522454227041</v>
      </c>
      <c r="M38" s="20">
        <f t="shared" si="20"/>
        <v>0.0212122740453073</v>
      </c>
      <c r="N38" s="20">
        <f t="shared" si="21"/>
        <v>0.01567952570968047</v>
      </c>
      <c r="O38" s="20">
        <f t="shared" si="22"/>
        <v>0.011620773984481796</v>
      </c>
      <c r="P38" s="20">
        <f t="shared" si="23"/>
        <v>0.008635220425247012</v>
      </c>
      <c r="Q38" s="20">
        <f t="shared" si="24"/>
        <v>0.006433219449661229</v>
      </c>
      <c r="R38" s="20">
        <f t="shared" si="25"/>
        <v>0.004804859585686983</v>
      </c>
      <c r="S38" s="20">
        <f t="shared" si="26"/>
        <v>0.0035975906975908027</v>
      </c>
      <c r="T38" s="20">
        <f t="shared" si="27"/>
        <v>0.0027002458833877605</v>
      </c>
      <c r="U38" s="20">
        <f t="shared" si="28"/>
        <v>0.002031597334629356</v>
      </c>
      <c r="V38" s="20">
        <f t="shared" si="29"/>
        <v>0.0015321363249105715</v>
      </c>
      <c r="W38" s="20">
        <f t="shared" si="30"/>
        <v>0.0011581525215335542</v>
      </c>
      <c r="X38" s="20">
        <f t="shared" si="31"/>
        <v>0.0008774577437388753</v>
      </c>
      <c r="Y38" s="20">
        <f t="shared" si="32"/>
        <v>0.0006662890937041652</v>
      </c>
      <c r="Z38" s="20">
        <f t="shared" si="33"/>
        <v>0.0005070602400912927</v>
      </c>
      <c r="AA38" s="20">
        <f t="shared" si="34"/>
        <v>0.0003867243035423145</v>
      </c>
      <c r="AB38" s="20">
        <f t="shared" si="35"/>
        <v>0.00029557894010547525</v>
      </c>
      <c r="AC38" s="20">
        <f t="shared" si="36"/>
        <v>0.00022639197697066783</v>
      </c>
      <c r="AD38" s="20">
        <f t="shared" si="37"/>
        <v>0.000173760016770787</v>
      </c>
      <c r="AE38" s="20">
        <f t="shared" si="38"/>
        <v>0.00013363678580702057</v>
      </c>
      <c r="AF38" s="20">
        <f t="shared" si="39"/>
        <v>0.00010298546818774158</v>
      </c>
      <c r="AG38" s="20">
        <f t="shared" si="53"/>
        <v>7.952182510628867E-05</v>
      </c>
      <c r="AH38" s="20">
        <f t="shared" si="54"/>
        <v>6.152394951528351E-05</v>
      </c>
      <c r="AI38" s="20">
        <f t="shared" si="55"/>
        <v>4.769104685078135E-05</v>
      </c>
      <c r="AJ38" s="20">
        <f t="shared" si="56"/>
        <v>3.70383704564088E-05</v>
      </c>
      <c r="AK38" s="20">
        <f t="shared" si="57"/>
        <v>2.8818881112951543E-05</v>
      </c>
      <c r="AL38" s="20">
        <f t="shared" si="58"/>
        <v>2.2464704831631015E-05</v>
      </c>
      <c r="AM38" s="20">
        <f t="shared" si="59"/>
        <v>1.7543290799868806E-05</v>
      </c>
      <c r="AN38" s="20">
        <f t="shared" si="60"/>
        <v>1.3724508210771729E-05</v>
      </c>
      <c r="AO38" s="20">
        <f t="shared" si="61"/>
        <v>1.0755900770295828E-05</v>
      </c>
      <c r="AP38" s="20">
        <f t="shared" si="62"/>
        <v>8.4440378183591E-06</v>
      </c>
      <c r="AQ38" s="20">
        <f t="shared" si="63"/>
        <v>6.6404313459409745E-06</v>
      </c>
      <c r="AR38" s="20">
        <f t="shared" si="64"/>
        <v>5.2308796273604744E-06</v>
      </c>
      <c r="AS38" s="20">
        <f t="shared" si="65"/>
        <v>4.127387730073085E-06</v>
      </c>
      <c r="AT38" s="20">
        <f t="shared" si="66"/>
        <v>3.2620297987051907E-06</v>
      </c>
      <c r="AU38" s="20">
        <f t="shared" si="67"/>
        <v>2.5822774535210126E-06</v>
      </c>
      <c r="AV38" s="20">
        <f t="shared" si="68"/>
        <v>2.0474373358644794E-06</v>
      </c>
      <c r="AW38" s="20">
        <f t="shared" si="69"/>
        <v>1.6259293720839202E-06</v>
      </c>
      <c r="AX38" s="20">
        <f t="shared" si="70"/>
        <v>1.2932035078674738E-06</v>
      </c>
      <c r="AY38" s="20">
        <f t="shared" si="71"/>
        <v>1.0301422322659861E-06</v>
      </c>
      <c r="AZ38" s="6">
        <f t="shared" si="49"/>
        <v>34</v>
      </c>
    </row>
    <row r="39" spans="1:52" ht="12.75">
      <c r="A39" s="6">
        <f t="shared" si="10"/>
        <v>35</v>
      </c>
      <c r="B39" s="21">
        <f t="shared" si="52"/>
        <v>0.7059141991235313</v>
      </c>
      <c r="C39" s="21">
        <f t="shared" si="11"/>
        <v>0.5000276133592965</v>
      </c>
      <c r="D39" s="21">
        <f t="shared" si="12"/>
        <v>0.35538339780838746</v>
      </c>
      <c r="E39" s="21">
        <f t="shared" si="13"/>
        <v>0.2534154707272902</v>
      </c>
      <c r="F39" s="21">
        <f t="shared" si="51"/>
        <v>0.1812902853525769</v>
      </c>
      <c r="G39" s="21">
        <f t="shared" si="14"/>
        <v>0.13010521830175034</v>
      </c>
      <c r="H39" s="21">
        <f t="shared" si="15"/>
        <v>0.09366293896983452</v>
      </c>
      <c r="I39" s="21">
        <f t="shared" si="16"/>
        <v>0.06763454269942999</v>
      </c>
      <c r="J39" s="21">
        <f t="shared" si="17"/>
        <v>0.04898606699058038</v>
      </c>
      <c r="K39" s="21">
        <f t="shared" si="18"/>
        <v>0.03558410273836737</v>
      </c>
      <c r="L39" s="20">
        <f t="shared" si="19"/>
        <v>0.025923625713757125</v>
      </c>
      <c r="M39" s="20">
        <f t="shared" si="20"/>
        <v>0.018939530397595803</v>
      </c>
      <c r="N39" s="20">
        <f t="shared" si="21"/>
        <v>0.01387568646874378</v>
      </c>
      <c r="O39" s="20">
        <f t="shared" si="22"/>
        <v>0.010193661389896313</v>
      </c>
      <c r="P39" s="20">
        <f t="shared" si="23"/>
        <v>0.00750888732630175</v>
      </c>
      <c r="Q39" s="20">
        <f t="shared" si="24"/>
        <v>0.005545878835914853</v>
      </c>
      <c r="R39" s="20">
        <f t="shared" si="25"/>
        <v>0.004106717594604259</v>
      </c>
      <c r="S39" s="20">
        <f t="shared" si="26"/>
        <v>0.0030488056759244092</v>
      </c>
      <c r="T39" s="20">
        <f t="shared" si="27"/>
        <v>0.0022691141877208072</v>
      </c>
      <c r="U39" s="20">
        <f t="shared" si="28"/>
        <v>0.0016929977788577967</v>
      </c>
      <c r="V39" s="20">
        <f t="shared" si="29"/>
        <v>0.001266228367694687</v>
      </c>
      <c r="W39" s="20">
        <f t="shared" si="30"/>
        <v>0.0009493053455193067</v>
      </c>
      <c r="X39" s="20">
        <f t="shared" si="31"/>
        <v>0.0007133802794625002</v>
      </c>
      <c r="Y39" s="20">
        <f t="shared" si="32"/>
        <v>0.0005373299142775527</v>
      </c>
      <c r="Z39" s="20">
        <f t="shared" si="33"/>
        <v>0.00040564819207303417</v>
      </c>
      <c r="AA39" s="20">
        <f t="shared" si="34"/>
        <v>0.0003069240504304083</v>
      </c>
      <c r="AB39" s="20">
        <f t="shared" si="35"/>
        <v>0.000232739322917697</v>
      </c>
      <c r="AC39" s="20">
        <f t="shared" si="36"/>
        <v>0.00017686873200833424</v>
      </c>
      <c r="AD39" s="20">
        <f t="shared" si="37"/>
        <v>0.00013469768741921473</v>
      </c>
      <c r="AE39" s="20">
        <f t="shared" si="38"/>
        <v>0.00010279752754386197</v>
      </c>
      <c r="AF39" s="20">
        <f t="shared" si="39"/>
        <v>7.861486121201646E-05</v>
      </c>
      <c r="AG39" s="20">
        <f t="shared" si="53"/>
        <v>6.024380689870354E-05</v>
      </c>
      <c r="AH39" s="20">
        <f t="shared" si="54"/>
        <v>4.62586086581079E-05</v>
      </c>
      <c r="AI39" s="20">
        <f t="shared" si="55"/>
        <v>3.559033347073235E-05</v>
      </c>
      <c r="AJ39" s="20">
        <f t="shared" si="56"/>
        <v>2.743582996771022E-05</v>
      </c>
      <c r="AK39" s="20">
        <f t="shared" si="57"/>
        <v>2.1190353759523193E-05</v>
      </c>
      <c r="AL39" s="20">
        <f t="shared" si="58"/>
        <v>1.639759476761388E-05</v>
      </c>
      <c r="AM39" s="20">
        <f t="shared" si="59"/>
        <v>1.2712529565122325E-05</v>
      </c>
      <c r="AN39" s="20">
        <f t="shared" si="60"/>
        <v>9.873746914224267E-06</v>
      </c>
      <c r="AO39" s="20">
        <f t="shared" si="61"/>
        <v>7.68278626449702E-06</v>
      </c>
      <c r="AP39" s="20">
        <f t="shared" si="62"/>
        <v>5.988679303800781E-06</v>
      </c>
      <c r="AQ39" s="20">
        <f t="shared" si="63"/>
        <v>4.676360102775334E-06</v>
      </c>
      <c r="AR39" s="20">
        <f t="shared" si="64"/>
        <v>3.6579577813709615E-06</v>
      </c>
      <c r="AS39" s="20">
        <f t="shared" si="65"/>
        <v>2.8662414792174202E-06</v>
      </c>
      <c r="AT39" s="20">
        <f t="shared" si="66"/>
        <v>2.2496757232449593E-06</v>
      </c>
      <c r="AU39" s="20">
        <f t="shared" si="67"/>
        <v>1.7686831873431593E-06</v>
      </c>
      <c r="AV39" s="20">
        <f t="shared" si="68"/>
        <v>1.3928145141935233E-06</v>
      </c>
      <c r="AW39" s="20">
        <f t="shared" si="69"/>
        <v>1.0986009270837299E-06</v>
      </c>
      <c r="AX39" s="20">
        <f t="shared" si="70"/>
        <v>8.679218173607208E-07</v>
      </c>
      <c r="AY39" s="20">
        <f t="shared" si="71"/>
        <v>6.86761488177324E-07</v>
      </c>
      <c r="AZ39" s="6">
        <f t="shared" si="49"/>
        <v>35</v>
      </c>
    </row>
    <row r="40" spans="1:52" ht="12.75">
      <c r="A40" s="6">
        <f t="shared" si="10"/>
        <v>36</v>
      </c>
      <c r="B40" s="21">
        <f t="shared" si="52"/>
        <v>0.6989249496272587</v>
      </c>
      <c r="C40" s="21">
        <f t="shared" si="11"/>
        <v>0.4902231503522514</v>
      </c>
      <c r="D40" s="21">
        <f t="shared" si="12"/>
        <v>0.34503242505668685</v>
      </c>
      <c r="E40" s="21">
        <f t="shared" si="13"/>
        <v>0.24366872185316363</v>
      </c>
      <c r="F40" s="21">
        <f t="shared" si="51"/>
        <v>0.1726574146215018</v>
      </c>
      <c r="G40" s="21">
        <f t="shared" si="14"/>
        <v>0.12274077198278333</v>
      </c>
      <c r="H40" s="21">
        <f t="shared" si="15"/>
        <v>0.08753545698115375</v>
      </c>
      <c r="I40" s="21">
        <f t="shared" si="16"/>
        <v>0.06262457657354628</v>
      </c>
      <c r="J40" s="21">
        <f t="shared" si="17"/>
        <v>0.04494134586291778</v>
      </c>
      <c r="K40" s="21">
        <f t="shared" si="18"/>
        <v>0.03234918430760669</v>
      </c>
      <c r="L40" s="20">
        <f t="shared" si="19"/>
        <v>0.02335461776014155</v>
      </c>
      <c r="M40" s="20">
        <f t="shared" si="20"/>
        <v>0.016910294997853393</v>
      </c>
      <c r="N40" s="20">
        <f t="shared" si="21"/>
        <v>0.012279368556410425</v>
      </c>
      <c r="O40" s="20">
        <f t="shared" si="22"/>
        <v>0.008941808236751152</v>
      </c>
      <c r="P40" s="20">
        <f t="shared" si="23"/>
        <v>0.006529467240262392</v>
      </c>
      <c r="Q40" s="20">
        <f t="shared" si="24"/>
        <v>0.00478093003096108</v>
      </c>
      <c r="R40" s="20">
        <f t="shared" si="25"/>
        <v>0.003510015038123299</v>
      </c>
      <c r="S40" s="20">
        <f t="shared" si="26"/>
        <v>0.002583733623664754</v>
      </c>
      <c r="T40" s="20">
        <f t="shared" si="27"/>
        <v>0.0019068186451435356</v>
      </c>
      <c r="U40" s="20">
        <f t="shared" si="28"/>
        <v>0.0014108314823814974</v>
      </c>
      <c r="V40" s="20">
        <f t="shared" si="29"/>
        <v>0.00104646972536751</v>
      </c>
      <c r="W40" s="20">
        <f t="shared" si="30"/>
        <v>0.0007781191356715629</v>
      </c>
      <c r="X40" s="20">
        <f t="shared" si="31"/>
        <v>0.0005799839670426831</v>
      </c>
      <c r="Y40" s="20">
        <f t="shared" si="32"/>
        <v>0.00043333057603028445</v>
      </c>
      <c r="Z40" s="20">
        <f t="shared" si="33"/>
        <v>0.00032451855365842736</v>
      </c>
      <c r="AA40" s="20">
        <f t="shared" si="34"/>
        <v>0.00024359051621460976</v>
      </c>
      <c r="AB40" s="20">
        <f t="shared" si="35"/>
        <v>0.00018325930938401338</v>
      </c>
      <c r="AC40" s="20">
        <f t="shared" si="36"/>
        <v>0.00013817869688151113</v>
      </c>
      <c r="AD40" s="20">
        <f t="shared" si="37"/>
        <v>0.00010441681195287963</v>
      </c>
      <c r="AE40" s="20">
        <f t="shared" si="38"/>
        <v>7.907502118758612E-05</v>
      </c>
      <c r="AF40" s="20">
        <f t="shared" si="39"/>
        <v>6.001134443665378E-05</v>
      </c>
      <c r="AG40" s="20">
        <f t="shared" si="53"/>
        <v>4.563924765053298E-05</v>
      </c>
      <c r="AH40" s="20">
        <f t="shared" si="54"/>
        <v>3.478090876549466E-05</v>
      </c>
      <c r="AI40" s="20">
        <f t="shared" si="55"/>
        <v>2.6559950351292793E-05</v>
      </c>
      <c r="AJ40" s="20">
        <f t="shared" si="56"/>
        <v>2.032283701311868E-05</v>
      </c>
      <c r="AK40" s="20">
        <f t="shared" si="57"/>
        <v>1.558114247023764E-05</v>
      </c>
      <c r="AL40" s="20">
        <f t="shared" si="58"/>
        <v>1.1969047275630567E-05</v>
      </c>
      <c r="AM40" s="20">
        <f t="shared" si="59"/>
        <v>9.211977945740817E-06</v>
      </c>
      <c r="AN40" s="20">
        <f t="shared" si="60"/>
        <v>7.1034150462045095E-06</v>
      </c>
      <c r="AO40" s="20">
        <f t="shared" si="61"/>
        <v>5.4877044746407295E-06</v>
      </c>
      <c r="AP40" s="20">
        <f t="shared" si="62"/>
        <v>4.247290286383533E-06</v>
      </c>
      <c r="AQ40" s="20">
        <f t="shared" si="63"/>
        <v>3.29321133998263E-06</v>
      </c>
      <c r="AR40" s="20">
        <f t="shared" si="64"/>
        <v>2.558012434525148E-06</v>
      </c>
      <c r="AS40" s="20">
        <f t="shared" si="65"/>
        <v>1.990445471678764E-06</v>
      </c>
      <c r="AT40" s="20">
        <f t="shared" si="66"/>
        <v>1.5515004987896272E-06</v>
      </c>
      <c r="AU40" s="20">
        <f t="shared" si="67"/>
        <v>1.2114268406459995E-06</v>
      </c>
      <c r="AV40" s="20">
        <f t="shared" si="68"/>
        <v>9.474928667983151E-07</v>
      </c>
      <c r="AW40" s="20">
        <f t="shared" si="69"/>
        <v>7.422979237052229E-07</v>
      </c>
      <c r="AX40" s="20">
        <f t="shared" si="70"/>
        <v>5.824978640004838E-07</v>
      </c>
      <c r="AY40" s="20">
        <f t="shared" si="71"/>
        <v>4.5784099211821597E-07</v>
      </c>
      <c r="AZ40" s="6">
        <f t="shared" si="49"/>
        <v>36</v>
      </c>
    </row>
    <row r="41" spans="1:52" ht="12.75">
      <c r="A41" s="6">
        <f t="shared" si="10"/>
        <v>37</v>
      </c>
      <c r="B41" s="21">
        <f t="shared" si="52"/>
        <v>0.6920049006210482</v>
      </c>
      <c r="C41" s="21">
        <f t="shared" si="11"/>
        <v>0.4806109317178935</v>
      </c>
      <c r="D41" s="21">
        <f t="shared" si="12"/>
        <v>0.33498293694823966</v>
      </c>
      <c r="E41" s="21">
        <f t="shared" si="13"/>
        <v>0.23429684793573424</v>
      </c>
      <c r="F41" s="21">
        <f t="shared" si="51"/>
        <v>0.16443563297285885</v>
      </c>
      <c r="G41" s="21">
        <f t="shared" si="14"/>
        <v>0.11579318111583331</v>
      </c>
      <c r="H41" s="21">
        <f t="shared" si="15"/>
        <v>0.0818088383001437</v>
      </c>
      <c r="I41" s="21">
        <f t="shared" si="16"/>
        <v>0.05798571904957988</v>
      </c>
      <c r="J41" s="21">
        <f t="shared" si="17"/>
        <v>0.041230592534786954</v>
      </c>
      <c r="K41" s="21">
        <f t="shared" si="18"/>
        <v>0.029408349370551538</v>
      </c>
      <c r="L41" s="20">
        <f t="shared" si="19"/>
        <v>0.021040196180307703</v>
      </c>
      <c r="M41" s="20">
        <f t="shared" si="20"/>
        <v>0.015098477676654815</v>
      </c>
      <c r="N41" s="20">
        <f t="shared" si="21"/>
        <v>0.01086669783753135</v>
      </c>
      <c r="O41" s="20">
        <f t="shared" si="22"/>
        <v>0.007843691435746626</v>
      </c>
      <c r="P41" s="20">
        <f t="shared" si="23"/>
        <v>0.005677797600228168</v>
      </c>
      <c r="Q41" s="20">
        <f t="shared" si="24"/>
        <v>0.004121491406000931</v>
      </c>
      <c r="R41" s="20">
        <f t="shared" si="25"/>
        <v>0.003000012853096837</v>
      </c>
      <c r="S41" s="20">
        <f t="shared" si="26"/>
        <v>0.002189604765817588</v>
      </c>
      <c r="T41" s="20">
        <f t="shared" si="27"/>
        <v>0.0016023686093643156</v>
      </c>
      <c r="U41" s="20">
        <f t="shared" si="28"/>
        <v>0.001175692901984581</v>
      </c>
      <c r="V41" s="20">
        <f t="shared" si="29"/>
        <v>0.0008648510127004215</v>
      </c>
      <c r="W41" s="20">
        <f t="shared" si="30"/>
        <v>0.0006378025702225926</v>
      </c>
      <c r="X41" s="20">
        <f t="shared" si="31"/>
        <v>0.00047153168052250653</v>
      </c>
      <c r="Y41" s="20">
        <f t="shared" si="32"/>
        <v>0.00034946014195990683</v>
      </c>
      <c r="Z41" s="20">
        <f t="shared" si="33"/>
        <v>0.0002596148429267419</v>
      </c>
      <c r="AA41" s="20">
        <f t="shared" si="34"/>
        <v>0.00019332580651953155</v>
      </c>
      <c r="AB41" s="20">
        <f t="shared" si="35"/>
        <v>0.00014429866880630974</v>
      </c>
      <c r="AC41" s="20">
        <f t="shared" si="36"/>
        <v>0.00010795210693868057</v>
      </c>
      <c r="AD41" s="20">
        <f t="shared" si="37"/>
        <v>8.094326507975165E-05</v>
      </c>
      <c r="AE41" s="20">
        <f t="shared" si="38"/>
        <v>6.082693937506624E-05</v>
      </c>
      <c r="AF41" s="20">
        <f t="shared" si="39"/>
        <v>4.581018659286548E-05</v>
      </c>
      <c r="AG41" s="20">
        <f t="shared" si="53"/>
        <v>3.4575187614040135E-05</v>
      </c>
      <c r="AH41" s="20">
        <f t="shared" si="54"/>
        <v>2.6151059222176436E-05</v>
      </c>
      <c r="AI41" s="20">
        <f t="shared" si="55"/>
        <v>1.9820858471114023E-05</v>
      </c>
      <c r="AJ41" s="20">
        <f t="shared" si="56"/>
        <v>1.5053953343050873E-05</v>
      </c>
      <c r="AK41" s="20">
        <f t="shared" si="57"/>
        <v>1.1456722404586499E-05</v>
      </c>
      <c r="AL41" s="20">
        <f t="shared" si="58"/>
        <v>8.736530858124502E-06</v>
      </c>
      <c r="AM41" s="20">
        <f t="shared" si="59"/>
        <v>6.675346337493347E-06</v>
      </c>
      <c r="AN41" s="20">
        <f t="shared" si="60"/>
        <v>5.1103705368377775E-06</v>
      </c>
      <c r="AO41" s="20">
        <f t="shared" si="61"/>
        <v>3.919788910457664E-06</v>
      </c>
      <c r="AP41" s="20">
        <f t="shared" si="62"/>
        <v>3.0122626144564064E-06</v>
      </c>
      <c r="AQ41" s="20">
        <f t="shared" si="63"/>
        <v>2.3191629154807255E-06</v>
      </c>
      <c r="AR41" s="20">
        <f t="shared" si="64"/>
        <v>1.7888198842833205E-06</v>
      </c>
      <c r="AS41" s="20">
        <f t="shared" si="65"/>
        <v>1.3822537997769193E-06</v>
      </c>
      <c r="AT41" s="20">
        <f t="shared" si="66"/>
        <v>1.0700003439928465E-06</v>
      </c>
      <c r="AU41" s="20">
        <f t="shared" si="67"/>
        <v>8.297444114013695E-07</v>
      </c>
      <c r="AV41" s="20">
        <f t="shared" si="68"/>
        <v>6.445529706110987E-07</v>
      </c>
      <c r="AW41" s="20">
        <f t="shared" si="69"/>
        <v>5.015526511521776E-07</v>
      </c>
      <c r="AX41" s="20">
        <f t="shared" si="70"/>
        <v>3.9093816375871397E-07</v>
      </c>
      <c r="AY41" s="20">
        <f t="shared" si="71"/>
        <v>3.0522732807881063E-07</v>
      </c>
      <c r="AZ41" s="6">
        <f t="shared" si="49"/>
        <v>37</v>
      </c>
    </row>
    <row r="42" spans="1:52" ht="12.75">
      <c r="A42" s="6">
        <f t="shared" si="10"/>
        <v>38</v>
      </c>
      <c r="B42" s="21">
        <f t="shared" si="52"/>
        <v>0.685153366951533</v>
      </c>
      <c r="C42" s="21">
        <f t="shared" si="11"/>
        <v>0.4711871879587191</v>
      </c>
      <c r="D42" s="21">
        <f t="shared" si="12"/>
        <v>0.3252261523769317</v>
      </c>
      <c r="E42" s="21">
        <f t="shared" si="13"/>
        <v>0.22528543070743676</v>
      </c>
      <c r="F42" s="21">
        <f t="shared" si="51"/>
        <v>0.15660536473605605</v>
      </c>
      <c r="G42" s="21">
        <f t="shared" si="14"/>
        <v>0.1092388501092767</v>
      </c>
      <c r="H42" s="21">
        <f t="shared" si="15"/>
        <v>0.07645685822443336</v>
      </c>
      <c r="I42" s="21">
        <f t="shared" si="16"/>
        <v>0.053690480601462844</v>
      </c>
      <c r="J42" s="21">
        <f t="shared" si="17"/>
        <v>0.03782623168329078</v>
      </c>
      <c r="K42" s="21">
        <f t="shared" si="18"/>
        <v>0.026734863064137762</v>
      </c>
      <c r="L42" s="20">
        <f t="shared" si="19"/>
        <v>0.0189551316939709</v>
      </c>
      <c r="M42" s="20">
        <f t="shared" si="20"/>
        <v>0.01348078363987037</v>
      </c>
      <c r="N42" s="20">
        <f t="shared" si="21"/>
        <v>0.009616546758877301</v>
      </c>
      <c r="O42" s="20">
        <f t="shared" si="22"/>
        <v>0.006880431083988269</v>
      </c>
      <c r="P42" s="20">
        <f t="shared" si="23"/>
        <v>0.004937215304546233</v>
      </c>
      <c r="Q42" s="20">
        <f t="shared" si="24"/>
        <v>0.0035530098327594237</v>
      </c>
      <c r="R42" s="20">
        <f t="shared" si="25"/>
        <v>0.0025641135496554165</v>
      </c>
      <c r="S42" s="20">
        <f t="shared" si="26"/>
        <v>0.0018555972591674478</v>
      </c>
      <c r="T42" s="20">
        <f t="shared" si="27"/>
        <v>0.0013465282431632903</v>
      </c>
      <c r="U42" s="20">
        <f t="shared" si="28"/>
        <v>0.000979744084987151</v>
      </c>
      <c r="V42" s="20">
        <f t="shared" si="29"/>
        <v>0.0007147529030581995</v>
      </c>
      <c r="W42" s="20">
        <f t="shared" si="30"/>
        <v>0.0005227889919857317</v>
      </c>
      <c r="X42" s="20">
        <f t="shared" si="31"/>
        <v>0.00038335908985569634</v>
      </c>
      <c r="Y42" s="20">
        <f t="shared" si="32"/>
        <v>0.00028182269512895715</v>
      </c>
      <c r="Z42" s="20">
        <f t="shared" si="33"/>
        <v>0.00020769187434139353</v>
      </c>
      <c r="AA42" s="20">
        <f t="shared" si="34"/>
        <v>0.00015343317977740598</v>
      </c>
      <c r="AB42" s="20">
        <f t="shared" si="35"/>
        <v>0.0001136209990600864</v>
      </c>
      <c r="AC42" s="20">
        <f t="shared" si="36"/>
        <v>8.433758354584419E-05</v>
      </c>
      <c r="AD42" s="20">
        <f t="shared" si="37"/>
        <v>6.274671711608655E-05</v>
      </c>
      <c r="AE42" s="20">
        <f t="shared" si="38"/>
        <v>4.678995336543557E-05</v>
      </c>
      <c r="AF42" s="20">
        <f t="shared" si="39"/>
        <v>3.496960808615685E-05</v>
      </c>
      <c r="AG42" s="20">
        <f t="shared" si="53"/>
        <v>2.6193323950030404E-05</v>
      </c>
      <c r="AH42" s="20">
        <f t="shared" si="54"/>
        <v>1.96624505429898E-05</v>
      </c>
      <c r="AI42" s="20">
        <f t="shared" si="55"/>
        <v>1.4791685426204494E-05</v>
      </c>
      <c r="AJ42" s="20">
        <f t="shared" si="56"/>
        <v>1.1151076550408054E-05</v>
      </c>
      <c r="AK42" s="20">
        <f t="shared" si="57"/>
        <v>8.42406059160772E-06</v>
      </c>
      <c r="AL42" s="20">
        <f t="shared" si="58"/>
        <v>6.377029823448542E-06</v>
      </c>
      <c r="AM42" s="20">
        <f t="shared" si="59"/>
        <v>4.837207490937209E-06</v>
      </c>
      <c r="AN42" s="20">
        <f t="shared" si="60"/>
        <v>3.676525566070344E-06</v>
      </c>
      <c r="AO42" s="20">
        <f t="shared" si="61"/>
        <v>2.799849221755474E-06</v>
      </c>
      <c r="AP42" s="20">
        <f t="shared" si="62"/>
        <v>2.13635646415348E-06</v>
      </c>
      <c r="AQ42" s="20">
        <f t="shared" si="63"/>
        <v>1.6332133207610745E-06</v>
      </c>
      <c r="AR42" s="20">
        <f t="shared" si="64"/>
        <v>1.250922996002322E-06</v>
      </c>
      <c r="AS42" s="20">
        <f t="shared" si="65"/>
        <v>9.598984720673051E-07</v>
      </c>
      <c r="AT42" s="20">
        <f t="shared" si="66"/>
        <v>7.379312717192046E-07</v>
      </c>
      <c r="AU42" s="20">
        <f t="shared" si="67"/>
        <v>5.68318090000938E-07</v>
      </c>
      <c r="AV42" s="20">
        <f t="shared" si="68"/>
        <v>4.384714085789787E-07</v>
      </c>
      <c r="AW42" s="20">
        <f t="shared" si="69"/>
        <v>3.3888692645417404E-07</v>
      </c>
      <c r="AX42" s="20">
        <f t="shared" si="70"/>
        <v>2.6237460654947246E-07</v>
      </c>
      <c r="AY42" s="20">
        <f t="shared" si="71"/>
        <v>2.0348488538587375E-07</v>
      </c>
      <c r="AZ42" s="6">
        <f t="shared" si="49"/>
        <v>38</v>
      </c>
    </row>
    <row r="43" spans="1:52" ht="12.75">
      <c r="A43" s="6">
        <f t="shared" si="10"/>
        <v>39</v>
      </c>
      <c r="B43" s="21">
        <f t="shared" si="52"/>
        <v>0.6783696702490425</v>
      </c>
      <c r="C43" s="21">
        <f t="shared" si="11"/>
        <v>0.46194822348894027</v>
      </c>
      <c r="D43" s="21">
        <f t="shared" si="12"/>
        <v>0.31575354599702105</v>
      </c>
      <c r="E43" s="21">
        <f t="shared" si="13"/>
        <v>0.2166206064494584</v>
      </c>
      <c r="F43" s="21">
        <f t="shared" si="51"/>
        <v>0.14914796641529146</v>
      </c>
      <c r="G43" s="21">
        <f t="shared" si="14"/>
        <v>0.10305551897101574</v>
      </c>
      <c r="H43" s="21">
        <f t="shared" si="15"/>
        <v>0.07145500768638632</v>
      </c>
      <c r="I43" s="21">
        <f t="shared" si="16"/>
        <v>0.04971340796431744</v>
      </c>
      <c r="J43" s="21">
        <f t="shared" si="17"/>
        <v>0.03470296484705576</v>
      </c>
      <c r="K43" s="21">
        <f t="shared" si="18"/>
        <v>0.024304420967397964</v>
      </c>
      <c r="L43" s="20">
        <f t="shared" si="19"/>
        <v>0.017076695219793603</v>
      </c>
      <c r="M43" s="20">
        <f t="shared" si="20"/>
        <v>0.012036413964169972</v>
      </c>
      <c r="N43" s="20">
        <f t="shared" si="21"/>
        <v>0.008510218370687878</v>
      </c>
      <c r="O43" s="20">
        <f t="shared" si="22"/>
        <v>0.006035465863147605</v>
      </c>
      <c r="P43" s="20">
        <f t="shared" si="23"/>
        <v>0.00429323069960542</v>
      </c>
      <c r="Q43" s="20">
        <f t="shared" si="24"/>
        <v>0.0030629395109995033</v>
      </c>
      <c r="R43" s="20">
        <f t="shared" si="25"/>
        <v>0.0021915500424405272</v>
      </c>
      <c r="S43" s="20">
        <f t="shared" si="26"/>
        <v>0.001572540050141905</v>
      </c>
      <c r="T43" s="20">
        <f t="shared" si="27"/>
        <v>0.001131536338792681</v>
      </c>
      <c r="U43" s="20">
        <f t="shared" si="28"/>
        <v>0.0008164534041559592</v>
      </c>
      <c r="V43" s="20">
        <f t="shared" si="29"/>
        <v>0.0005907048785604955</v>
      </c>
      <c r="W43" s="20">
        <f t="shared" si="30"/>
        <v>0.00042851556720141943</v>
      </c>
      <c r="X43" s="20">
        <f t="shared" si="31"/>
        <v>0.00031167405679324904</v>
      </c>
      <c r="Y43" s="20">
        <f t="shared" si="32"/>
        <v>0.0002272763670394816</v>
      </c>
      <c r="Z43" s="20">
        <f t="shared" si="33"/>
        <v>0.00016615349947311482</v>
      </c>
      <c r="AA43" s="20">
        <f t="shared" si="34"/>
        <v>0.00012177236490270316</v>
      </c>
      <c r="AB43" s="20">
        <f t="shared" si="35"/>
        <v>8.94653535906192E-05</v>
      </c>
      <c r="AC43" s="20">
        <f t="shared" si="36"/>
        <v>6.588873714519077E-05</v>
      </c>
      <c r="AD43" s="20">
        <f t="shared" si="37"/>
        <v>4.864086598146244E-05</v>
      </c>
      <c r="AE43" s="20">
        <f t="shared" si="38"/>
        <v>3.599227181956582E-05</v>
      </c>
      <c r="AF43" s="20">
        <f t="shared" si="39"/>
        <v>2.669435731767698E-05</v>
      </c>
      <c r="AG43" s="20">
        <f t="shared" si="53"/>
        <v>1.9843427234871517E-05</v>
      </c>
      <c r="AH43" s="20">
        <f t="shared" si="54"/>
        <v>1.478379740074421E-05</v>
      </c>
      <c r="AI43" s="20">
        <f t="shared" si="55"/>
        <v>1.1038571213585441E-05</v>
      </c>
      <c r="AJ43" s="20">
        <f t="shared" si="56"/>
        <v>8.260056704005964E-06</v>
      </c>
      <c r="AK43" s="20">
        <f t="shared" si="57"/>
        <v>6.194162199711558E-06</v>
      </c>
      <c r="AL43" s="20">
        <f t="shared" si="58"/>
        <v>4.6547662944879865E-06</v>
      </c>
      <c r="AM43" s="20">
        <f t="shared" si="59"/>
        <v>3.505222819519717E-06</v>
      </c>
      <c r="AN43" s="20">
        <f t="shared" si="60"/>
        <v>2.6449824216333415E-06</v>
      </c>
      <c r="AO43" s="20">
        <f t="shared" si="61"/>
        <v>1.99989230125391E-06</v>
      </c>
      <c r="AP43" s="20">
        <f t="shared" si="62"/>
        <v>1.5151464284776455E-06</v>
      </c>
      <c r="AQ43" s="20">
        <f t="shared" si="63"/>
        <v>1.1501502258880808E-06</v>
      </c>
      <c r="AR43" s="20">
        <f t="shared" si="64"/>
        <v>8.747713258757498E-07</v>
      </c>
      <c r="AS43" s="20">
        <f t="shared" si="65"/>
        <v>6.665961611578508E-07</v>
      </c>
      <c r="AT43" s="20">
        <f t="shared" si="66"/>
        <v>5.089181184270377E-07</v>
      </c>
      <c r="AU43" s="20">
        <f t="shared" si="67"/>
        <v>3.892589657540671E-07</v>
      </c>
      <c r="AV43" s="20">
        <f t="shared" si="68"/>
        <v>2.982798697816181E-07</v>
      </c>
      <c r="AW43" s="20">
        <f t="shared" si="69"/>
        <v>2.2897765300957704E-07</v>
      </c>
      <c r="AX43" s="20">
        <f t="shared" si="70"/>
        <v>1.760903399660889E-07</v>
      </c>
      <c r="AY43" s="20">
        <f t="shared" si="71"/>
        <v>1.3565659025724915E-07</v>
      </c>
      <c r="AZ43" s="6">
        <f t="shared" si="49"/>
        <v>39</v>
      </c>
    </row>
    <row r="44" spans="1:52" ht="12.75">
      <c r="A44" s="6">
        <f t="shared" si="10"/>
        <v>40</v>
      </c>
      <c r="B44" s="21">
        <f t="shared" si="52"/>
        <v>0.6716531388604381</v>
      </c>
      <c r="C44" s="21">
        <f t="shared" si="11"/>
        <v>0.45289041518523554</v>
      </c>
      <c r="D44" s="21">
        <f t="shared" si="12"/>
        <v>0.30655684077380685</v>
      </c>
      <c r="E44" s="21">
        <f t="shared" si="13"/>
        <v>0.20828904466294076</v>
      </c>
      <c r="F44" s="21">
        <f t="shared" si="51"/>
        <v>0.1420456823002776</v>
      </c>
      <c r="G44" s="21">
        <f t="shared" si="14"/>
        <v>0.09722218770850541</v>
      </c>
      <c r="H44" s="21">
        <f t="shared" si="15"/>
        <v>0.06678038101531432</v>
      </c>
      <c r="I44" s="21">
        <f t="shared" si="16"/>
        <v>0.04603093330029392</v>
      </c>
      <c r="J44" s="21">
        <f t="shared" si="17"/>
        <v>0.03183758242849152</v>
      </c>
      <c r="K44" s="21">
        <f t="shared" si="18"/>
        <v>0.022094928152179966</v>
      </c>
      <c r="L44" s="20">
        <f t="shared" si="19"/>
        <v>0.015384410107922164</v>
      </c>
      <c r="M44" s="20">
        <f t="shared" si="20"/>
        <v>0.010746798182294617</v>
      </c>
      <c r="N44" s="20">
        <f t="shared" si="21"/>
        <v>0.0075311666997237865</v>
      </c>
      <c r="O44" s="20">
        <f t="shared" si="22"/>
        <v>0.005294268301006671</v>
      </c>
      <c r="P44" s="20">
        <f t="shared" si="23"/>
        <v>0.003733244086613409</v>
      </c>
      <c r="Q44" s="20">
        <f t="shared" si="24"/>
        <v>0.002640465095689227</v>
      </c>
      <c r="R44" s="20">
        <f t="shared" si="25"/>
        <v>0.0018731196943936133</v>
      </c>
      <c r="S44" s="20">
        <f t="shared" si="26"/>
        <v>0.0013326610594422926</v>
      </c>
      <c r="T44" s="20">
        <f t="shared" si="27"/>
        <v>0.0009508708729350261</v>
      </c>
      <c r="U44" s="20">
        <f t="shared" si="28"/>
        <v>0.0006803778367966327</v>
      </c>
      <c r="V44" s="20">
        <f t="shared" si="29"/>
        <v>0.00048818585004999624</v>
      </c>
      <c r="W44" s="20">
        <f t="shared" si="30"/>
        <v>0.0003512422681978848</v>
      </c>
      <c r="X44" s="20">
        <f t="shared" si="31"/>
        <v>0.00025339354210833254</v>
      </c>
      <c r="Y44" s="20">
        <f t="shared" si="32"/>
        <v>0.0001832873927737755</v>
      </c>
      <c r="Z44" s="20">
        <f t="shared" si="33"/>
        <v>0.00013292279957849188</v>
      </c>
      <c r="AA44" s="20">
        <f t="shared" si="34"/>
        <v>9.66447340497644E-05</v>
      </c>
      <c r="AB44" s="20">
        <f t="shared" si="35"/>
        <v>7.044516030757416E-05</v>
      </c>
      <c r="AC44" s="20">
        <f t="shared" si="36"/>
        <v>5.147557589468029E-05</v>
      </c>
      <c r="AD44" s="20">
        <f t="shared" si="37"/>
        <v>3.77060976600484E-05</v>
      </c>
      <c r="AE44" s="20">
        <f t="shared" si="38"/>
        <v>2.7686362938127552E-05</v>
      </c>
      <c r="AF44" s="20">
        <f t="shared" si="39"/>
        <v>2.0377371998226702E-05</v>
      </c>
      <c r="AG44" s="20">
        <f t="shared" si="53"/>
        <v>1.503289942035721E-05</v>
      </c>
      <c r="AH44" s="20">
        <f t="shared" si="54"/>
        <v>1.1115637143416698E-05</v>
      </c>
      <c r="AI44" s="20">
        <f t="shared" si="55"/>
        <v>8.237739711630925E-06</v>
      </c>
      <c r="AJ44" s="20">
        <f t="shared" si="56"/>
        <v>6.118560521485899E-06</v>
      </c>
      <c r="AK44" s="20">
        <f t="shared" si="57"/>
        <v>4.5545310291996744E-06</v>
      </c>
      <c r="AL44" s="20">
        <f t="shared" si="58"/>
        <v>3.3976396310131288E-06</v>
      </c>
      <c r="AM44" s="20">
        <f t="shared" si="59"/>
        <v>2.5400165358838532E-06</v>
      </c>
      <c r="AN44" s="20">
        <f t="shared" si="60"/>
        <v>1.9028650515347783E-06</v>
      </c>
      <c r="AO44" s="20">
        <f t="shared" si="61"/>
        <v>1.42849450089565E-06</v>
      </c>
      <c r="AP44" s="20">
        <f t="shared" si="62"/>
        <v>1.0745719350905288E-06</v>
      </c>
      <c r="AQ44" s="20">
        <f t="shared" si="63"/>
        <v>8.099649478085076E-07</v>
      </c>
      <c r="AR44" s="20">
        <f t="shared" si="64"/>
        <v>6.117281999131118E-07</v>
      </c>
      <c r="AS44" s="20">
        <f t="shared" si="65"/>
        <v>4.6291400080406303E-07</v>
      </c>
      <c r="AT44" s="20">
        <f t="shared" si="66"/>
        <v>3.509780127083019E-07</v>
      </c>
      <c r="AU44" s="20">
        <f t="shared" si="67"/>
        <v>2.666157299685391E-07</v>
      </c>
      <c r="AV44" s="20">
        <f t="shared" si="68"/>
        <v>2.0291147604191708E-07</v>
      </c>
      <c r="AW44" s="20">
        <f t="shared" si="69"/>
        <v>1.547146304118764E-07</v>
      </c>
      <c r="AX44" s="20">
        <f t="shared" si="70"/>
        <v>1.1818143621885162E-07</v>
      </c>
      <c r="AY44" s="20">
        <f t="shared" si="71"/>
        <v>9.043772683816609E-08</v>
      </c>
      <c r="AZ44" s="6">
        <f t="shared" si="49"/>
        <v>40</v>
      </c>
    </row>
    <row r="45" spans="1:52" ht="12.75">
      <c r="A45" s="6">
        <f t="shared" si="10"/>
        <v>41</v>
      </c>
      <c r="B45" s="21">
        <f t="shared" si="52"/>
        <v>0.665003107782612</v>
      </c>
      <c r="C45" s="21">
        <f t="shared" si="11"/>
        <v>0.4440102109659172</v>
      </c>
      <c r="D45" s="21">
        <f t="shared" si="12"/>
        <v>0.2976280007512688</v>
      </c>
      <c r="E45" s="21">
        <f t="shared" si="13"/>
        <v>0.20027792756051996</v>
      </c>
      <c r="F45" s="21">
        <f t="shared" si="51"/>
        <v>0.13528160219074056</v>
      </c>
      <c r="G45" s="21">
        <f t="shared" si="14"/>
        <v>0.09171904500802396</v>
      </c>
      <c r="H45" s="21">
        <f t="shared" si="15"/>
        <v>0.06241157104234983</v>
      </c>
      <c r="I45" s="21">
        <f t="shared" si="16"/>
        <v>0.04262123453730918</v>
      </c>
      <c r="J45" s="21">
        <f t="shared" si="17"/>
        <v>0.02920879121879956</v>
      </c>
      <c r="K45" s="21">
        <f t="shared" si="18"/>
        <v>0.020086298320163606</v>
      </c>
      <c r="L45" s="20">
        <f t="shared" si="19"/>
        <v>0.013859828926056002</v>
      </c>
      <c r="M45" s="20">
        <f t="shared" si="20"/>
        <v>0.009595355519905908</v>
      </c>
      <c r="N45" s="20">
        <f t="shared" si="21"/>
        <v>0.006664749291790961</v>
      </c>
      <c r="O45" s="20">
        <f t="shared" si="22"/>
        <v>0.004644095000883045</v>
      </c>
      <c r="P45" s="20">
        <f t="shared" si="23"/>
        <v>0.0032462992057507908</v>
      </c>
      <c r="Q45" s="20">
        <f t="shared" si="24"/>
        <v>0.002276263013525196</v>
      </c>
      <c r="R45" s="20">
        <f t="shared" si="25"/>
        <v>0.0016009570037552252</v>
      </c>
      <c r="S45" s="20">
        <f t="shared" si="26"/>
        <v>0.0011293737791883837</v>
      </c>
      <c r="T45" s="20">
        <f t="shared" si="27"/>
        <v>0.0007990511537269127</v>
      </c>
      <c r="U45" s="20">
        <f t="shared" si="28"/>
        <v>0.0005669815306638605</v>
      </c>
      <c r="V45" s="20">
        <f t="shared" si="29"/>
        <v>0.0004034593802066085</v>
      </c>
      <c r="W45" s="20">
        <f t="shared" si="30"/>
        <v>0.0002879034985228564</v>
      </c>
      <c r="X45" s="20">
        <f t="shared" si="31"/>
        <v>0.0002060110098441728</v>
      </c>
      <c r="Y45" s="20">
        <f t="shared" si="32"/>
        <v>0.00014781241352723832</v>
      </c>
      <c r="Z45" s="20">
        <f t="shared" si="33"/>
        <v>0.0001063382396627935</v>
      </c>
      <c r="AA45" s="20">
        <f t="shared" si="34"/>
        <v>7.670216988076539E-05</v>
      </c>
      <c r="AB45" s="20">
        <f t="shared" si="35"/>
        <v>5.546863016344422E-05</v>
      </c>
      <c r="AC45" s="20">
        <f t="shared" si="36"/>
        <v>4.0215293667718974E-05</v>
      </c>
      <c r="AD45" s="20">
        <f t="shared" si="37"/>
        <v>2.9229533069804956E-05</v>
      </c>
      <c r="AE45" s="20">
        <f t="shared" si="38"/>
        <v>2.1297202260098115E-05</v>
      </c>
      <c r="AF45" s="20">
        <f t="shared" si="39"/>
        <v>1.5555245800173055E-05</v>
      </c>
      <c r="AG45" s="20">
        <f t="shared" si="53"/>
        <v>1.138856016693728E-05</v>
      </c>
      <c r="AH45" s="20">
        <f t="shared" si="54"/>
        <v>8.357621912343382E-06</v>
      </c>
      <c r="AI45" s="20">
        <f t="shared" si="55"/>
        <v>6.147566948978301E-06</v>
      </c>
      <c r="AJ45" s="20">
        <f t="shared" si="56"/>
        <v>4.5322670529525175E-06</v>
      </c>
      <c r="AK45" s="20">
        <f t="shared" si="57"/>
        <v>3.348919874411525E-06</v>
      </c>
      <c r="AL45" s="20">
        <f t="shared" si="58"/>
        <v>2.4800289277468094E-06</v>
      </c>
      <c r="AM45" s="20">
        <f t="shared" si="59"/>
        <v>1.8405916926694592E-06</v>
      </c>
      <c r="AN45" s="20">
        <f t="shared" si="60"/>
        <v>1.3689676629746609E-06</v>
      </c>
      <c r="AO45" s="20">
        <f t="shared" si="61"/>
        <v>1.0203532149254643E-06</v>
      </c>
      <c r="AP45" s="20">
        <f t="shared" si="62"/>
        <v>7.621077553833537E-07</v>
      </c>
      <c r="AQ45" s="20">
        <f t="shared" si="63"/>
        <v>5.703978505693716E-07</v>
      </c>
      <c r="AR45" s="20">
        <f t="shared" si="64"/>
        <v>4.2778195798119713E-07</v>
      </c>
      <c r="AS45" s="20">
        <f t="shared" si="65"/>
        <v>3.214680561139326E-07</v>
      </c>
      <c r="AT45" s="20">
        <f t="shared" si="66"/>
        <v>2.420538018677944E-07</v>
      </c>
      <c r="AU45" s="20">
        <f t="shared" si="67"/>
        <v>1.8261351367708156E-07</v>
      </c>
      <c r="AV45" s="20">
        <f t="shared" si="68"/>
        <v>1.3803501771558986E-07</v>
      </c>
      <c r="AW45" s="20">
        <f t="shared" si="69"/>
        <v>1.0453691244045702E-07</v>
      </c>
      <c r="AX45" s="20">
        <f t="shared" si="70"/>
        <v>7.931640014688028E-08</v>
      </c>
      <c r="AY45" s="20">
        <f t="shared" si="71"/>
        <v>6.029181789211072E-08</v>
      </c>
      <c r="AZ45" s="6">
        <f t="shared" si="49"/>
        <v>41</v>
      </c>
    </row>
    <row r="46" spans="1:52" ht="12.75">
      <c r="A46" s="6">
        <f t="shared" si="10"/>
        <v>42</v>
      </c>
      <c r="B46" s="21">
        <f t="shared" si="52"/>
        <v>0.6584189185966455</v>
      </c>
      <c r="C46" s="21">
        <f t="shared" si="11"/>
        <v>0.435304128397958</v>
      </c>
      <c r="D46" s="21">
        <f t="shared" si="12"/>
        <v>0.288959224030358</v>
      </c>
      <c r="E46" s="21">
        <f t="shared" si="13"/>
        <v>0.1925749303466538</v>
      </c>
      <c r="F46" s="21">
        <f t="shared" si="51"/>
        <v>0.12883962113403863</v>
      </c>
      <c r="G46" s="21">
        <f t="shared" si="14"/>
        <v>0.08652740095096599</v>
      </c>
      <c r="H46" s="21">
        <f t="shared" si="15"/>
        <v>0.058328571067616665</v>
      </c>
      <c r="I46" s="21">
        <f t="shared" si="16"/>
        <v>0.039464106053064045</v>
      </c>
      <c r="J46" s="21">
        <f t="shared" si="17"/>
        <v>0.02679705616403629</v>
      </c>
      <c r="K46" s="21">
        <f t="shared" si="18"/>
        <v>0.018260271200148732</v>
      </c>
      <c r="L46" s="20">
        <f t="shared" si="19"/>
        <v>0.012486332365816217</v>
      </c>
      <c r="M46" s="20">
        <f t="shared" si="20"/>
        <v>0.008567281714201702</v>
      </c>
      <c r="N46" s="20">
        <f t="shared" si="21"/>
        <v>0.00589800822282386</v>
      </c>
      <c r="O46" s="20">
        <f t="shared" si="22"/>
        <v>0.004073767544634251</v>
      </c>
      <c r="P46" s="20">
        <f t="shared" si="23"/>
        <v>0.0028228688745659055</v>
      </c>
      <c r="Q46" s="20">
        <f t="shared" si="24"/>
        <v>0.001962295701314824</v>
      </c>
      <c r="R46" s="20">
        <f t="shared" si="25"/>
        <v>0.0013683393194489106</v>
      </c>
      <c r="S46" s="20">
        <f t="shared" si="26"/>
        <v>0.0009570964230410032</v>
      </c>
      <c r="T46" s="20">
        <f t="shared" si="27"/>
        <v>0.0006714715577537081</v>
      </c>
      <c r="U46" s="20">
        <f t="shared" si="28"/>
        <v>0.00047248460888655046</v>
      </c>
      <c r="V46" s="20">
        <f t="shared" si="29"/>
        <v>0.00033343750430298225</v>
      </c>
      <c r="W46" s="20">
        <f t="shared" si="30"/>
        <v>0.00023598647419906263</v>
      </c>
      <c r="X46" s="20">
        <f t="shared" si="31"/>
        <v>0.00016748862588957138</v>
      </c>
      <c r="Y46" s="20">
        <f t="shared" si="32"/>
        <v>0.00011920355929615994</v>
      </c>
      <c r="Z46" s="20">
        <f t="shared" si="33"/>
        <v>8.507059173023481E-05</v>
      </c>
      <c r="AA46" s="20">
        <f t="shared" si="34"/>
        <v>6.087473800060745E-05</v>
      </c>
      <c r="AB46" s="20">
        <f t="shared" si="35"/>
        <v>4.367608674286946E-05</v>
      </c>
      <c r="AC46" s="20">
        <f t="shared" si="36"/>
        <v>3.141819817790545E-05</v>
      </c>
      <c r="AD46" s="20">
        <f t="shared" si="37"/>
        <v>2.2658552767290662E-05</v>
      </c>
      <c r="AE46" s="20">
        <f t="shared" si="38"/>
        <v>1.6382463276998547E-05</v>
      </c>
      <c r="AF46" s="20">
        <f t="shared" si="39"/>
        <v>1.1874233435246605E-05</v>
      </c>
      <c r="AG46" s="20">
        <f t="shared" si="53"/>
        <v>8.627697096164607E-06</v>
      </c>
      <c r="AH46" s="20">
        <f t="shared" si="54"/>
        <v>6.2839262498822415E-06</v>
      </c>
      <c r="AI46" s="20">
        <f t="shared" si="55"/>
        <v>4.587736529088284E-06</v>
      </c>
      <c r="AJ46" s="20">
        <f t="shared" si="56"/>
        <v>3.3572348540389015E-06</v>
      </c>
      <c r="AK46" s="20">
        <f t="shared" si="57"/>
        <v>2.4624410841261214E-06</v>
      </c>
      <c r="AL46" s="20">
        <f t="shared" si="58"/>
        <v>1.8102400932458463E-06</v>
      </c>
      <c r="AM46" s="20">
        <f t="shared" si="59"/>
        <v>1.3337620961372894E-06</v>
      </c>
      <c r="AN46" s="20">
        <f t="shared" si="60"/>
        <v>9.848688222839287E-07</v>
      </c>
      <c r="AO46" s="20">
        <f t="shared" si="61"/>
        <v>7.288237249467603E-07</v>
      </c>
      <c r="AP46" s="20">
        <f t="shared" si="62"/>
        <v>5.405019541725913E-07</v>
      </c>
      <c r="AQ46" s="20">
        <f t="shared" si="63"/>
        <v>4.016886271615294E-07</v>
      </c>
      <c r="AR46" s="20">
        <f t="shared" si="64"/>
        <v>2.9914822236447355E-07</v>
      </c>
      <c r="AS46" s="20">
        <f t="shared" si="65"/>
        <v>2.2324170563467543E-07</v>
      </c>
      <c r="AT46" s="20">
        <f t="shared" si="66"/>
        <v>1.6693365646054788E-07</v>
      </c>
      <c r="AU46" s="20">
        <f t="shared" si="67"/>
        <v>1.2507774909389148E-07</v>
      </c>
      <c r="AV46" s="20">
        <f t="shared" si="68"/>
        <v>9.390137259563935E-08</v>
      </c>
      <c r="AW46" s="20">
        <f t="shared" si="69"/>
        <v>7.063304894625474E-08</v>
      </c>
      <c r="AX46" s="20">
        <f t="shared" si="70"/>
        <v>5.323248332005388E-08</v>
      </c>
      <c r="AY46" s="20">
        <f t="shared" si="71"/>
        <v>4.0194545261407147E-08</v>
      </c>
      <c r="AZ46" s="6">
        <f t="shared" si="49"/>
        <v>42</v>
      </c>
    </row>
    <row r="47" spans="1:52" ht="12.75">
      <c r="A47" s="6">
        <f t="shared" si="10"/>
        <v>43</v>
      </c>
      <c r="B47" s="21">
        <f t="shared" si="52"/>
        <v>0.6518999194026193</v>
      </c>
      <c r="C47" s="21">
        <f t="shared" si="11"/>
        <v>0.42676875333133135</v>
      </c>
      <c r="D47" s="21">
        <f t="shared" si="12"/>
        <v>0.2805429359518039</v>
      </c>
      <c r="E47" s="21">
        <f t="shared" si="13"/>
        <v>0.18516820225639785</v>
      </c>
      <c r="F47" s="21">
        <f t="shared" si="51"/>
        <v>0.12270440108003679</v>
      </c>
      <c r="G47" s="21">
        <f t="shared" si="14"/>
        <v>0.08162962353864715</v>
      </c>
      <c r="H47" s="21">
        <f t="shared" si="15"/>
        <v>0.054512683240763235</v>
      </c>
      <c r="I47" s="21">
        <f t="shared" si="16"/>
        <v>0.03654083893802226</v>
      </c>
      <c r="J47" s="21">
        <f t="shared" si="17"/>
        <v>0.02458445519636357</v>
      </c>
      <c r="K47" s="21">
        <f t="shared" si="18"/>
        <v>0.016600246545589756</v>
      </c>
      <c r="L47" s="20">
        <f t="shared" si="19"/>
        <v>0.011248948077311905</v>
      </c>
      <c r="M47" s="20">
        <f t="shared" si="20"/>
        <v>0.007649358673394377</v>
      </c>
      <c r="N47" s="20">
        <f t="shared" si="21"/>
        <v>0.005219476303383947</v>
      </c>
      <c r="O47" s="20">
        <f t="shared" si="22"/>
        <v>0.0035734803023107467</v>
      </c>
      <c r="P47" s="20">
        <f t="shared" si="23"/>
        <v>0.0024546685865790485</v>
      </c>
      <c r="Q47" s="20">
        <f t="shared" si="24"/>
        <v>0.0016916342252714003</v>
      </c>
      <c r="R47" s="20">
        <f t="shared" si="25"/>
        <v>0.0011695207858537697</v>
      </c>
      <c r="S47" s="20">
        <f t="shared" si="26"/>
        <v>0.0008110986635940705</v>
      </c>
      <c r="T47" s="20">
        <f t="shared" si="27"/>
        <v>0.0005642618132384101</v>
      </c>
      <c r="U47" s="20">
        <f t="shared" si="28"/>
        <v>0.0003937371740721254</v>
      </c>
      <c r="V47" s="20">
        <f t="shared" si="29"/>
        <v>0.0002755681853743655</v>
      </c>
      <c r="W47" s="20">
        <f t="shared" si="30"/>
        <v>0.00019343153622873986</v>
      </c>
      <c r="X47" s="20">
        <f t="shared" si="31"/>
        <v>0.00013616961454436698</v>
      </c>
      <c r="Y47" s="20">
        <f t="shared" si="32"/>
        <v>9.61319026581935E-05</v>
      </c>
      <c r="Z47" s="20">
        <f t="shared" si="33"/>
        <v>6.805647338418785E-05</v>
      </c>
      <c r="AA47" s="20">
        <f t="shared" si="34"/>
        <v>4.831328412746623E-05</v>
      </c>
      <c r="AB47" s="20">
        <f t="shared" si="35"/>
        <v>3.4390619482574376E-05</v>
      </c>
      <c r="AC47" s="20">
        <f t="shared" si="36"/>
        <v>2.4545467326488633E-05</v>
      </c>
      <c r="AD47" s="20">
        <f t="shared" si="37"/>
        <v>1.7564769587047023E-05</v>
      </c>
      <c r="AE47" s="20">
        <f t="shared" si="38"/>
        <v>1.2601894828460419E-05</v>
      </c>
      <c r="AF47" s="20">
        <f t="shared" si="39"/>
        <v>9.064300332249316E-06</v>
      </c>
      <c r="AG47" s="20">
        <f t="shared" si="53"/>
        <v>6.536134163761065E-06</v>
      </c>
      <c r="AH47" s="20">
        <f t="shared" si="54"/>
        <v>4.724756578858828E-06</v>
      </c>
      <c r="AI47" s="20">
        <f t="shared" si="55"/>
        <v>3.423683976931555E-06</v>
      </c>
      <c r="AJ47" s="20">
        <f t="shared" si="56"/>
        <v>2.4868406326214084E-06</v>
      </c>
      <c r="AK47" s="20">
        <f t="shared" si="57"/>
        <v>1.8106184442103831E-06</v>
      </c>
      <c r="AL47" s="20">
        <f t="shared" si="58"/>
        <v>1.3213431337560921E-06</v>
      </c>
      <c r="AM47" s="20">
        <f t="shared" si="59"/>
        <v>9.664942725632534E-07</v>
      </c>
      <c r="AN47" s="20">
        <f t="shared" si="60"/>
        <v>7.085387210675746E-07</v>
      </c>
      <c r="AO47" s="20">
        <f t="shared" si="61"/>
        <v>5.205883749619716E-07</v>
      </c>
      <c r="AP47" s="20">
        <f t="shared" si="62"/>
        <v>3.8333471927134134E-07</v>
      </c>
      <c r="AQ47" s="20">
        <f t="shared" si="63"/>
        <v>2.828793149024855E-07</v>
      </c>
      <c r="AR47" s="20">
        <f t="shared" si="64"/>
        <v>2.0919456109403748E-07</v>
      </c>
      <c r="AS47" s="20">
        <f t="shared" si="65"/>
        <v>1.5502896224630238E-07</v>
      </c>
      <c r="AT47" s="20">
        <f t="shared" si="66"/>
        <v>1.1512665962796406E-07</v>
      </c>
      <c r="AU47" s="20">
        <f t="shared" si="67"/>
        <v>8.566969116019964E-08</v>
      </c>
      <c r="AV47" s="20">
        <f t="shared" si="68"/>
        <v>6.387848475893834E-08</v>
      </c>
      <c r="AW47" s="20">
        <f t="shared" si="69"/>
        <v>4.7725033071793744E-08</v>
      </c>
      <c r="AX47" s="20">
        <f t="shared" si="70"/>
        <v>3.5726498872519386E-08</v>
      </c>
      <c r="AY47" s="20">
        <f t="shared" si="71"/>
        <v>2.6796363507604763E-08</v>
      </c>
      <c r="AZ47" s="6">
        <f t="shared" si="49"/>
        <v>43</v>
      </c>
    </row>
    <row r="48" spans="1:52" ht="12.75">
      <c r="A48" s="6">
        <f t="shared" si="10"/>
        <v>44</v>
      </c>
      <c r="B48" s="21">
        <f t="shared" si="52"/>
        <v>0.6454454647550686</v>
      </c>
      <c r="C48" s="21">
        <f t="shared" si="11"/>
        <v>0.41840073856012877</v>
      </c>
      <c r="D48" s="21">
        <f t="shared" si="12"/>
        <v>0.2723717824774795</v>
      </c>
      <c r="E48" s="21">
        <f t="shared" si="13"/>
        <v>0.17804634832345945</v>
      </c>
      <c r="F48" s="21">
        <f t="shared" si="51"/>
        <v>0.1168613343619398</v>
      </c>
      <c r="G48" s="21">
        <f t="shared" si="14"/>
        <v>0.07700907881004447</v>
      </c>
      <c r="H48" s="21">
        <f t="shared" si="15"/>
        <v>0.050946432935292746</v>
      </c>
      <c r="I48" s="21">
        <f t="shared" si="16"/>
        <v>0.03383411012779839</v>
      </c>
      <c r="J48" s="21">
        <f t="shared" si="17"/>
        <v>0.022554546051709694</v>
      </c>
      <c r="K48" s="21">
        <f t="shared" si="18"/>
        <v>0.015091133223263414</v>
      </c>
      <c r="L48" s="20">
        <f t="shared" si="19"/>
        <v>0.01013418745703775</v>
      </c>
      <c r="M48" s="20">
        <f t="shared" si="20"/>
        <v>0.006829784529816407</v>
      </c>
      <c r="N48" s="20">
        <f t="shared" si="21"/>
        <v>0.004619005578215883</v>
      </c>
      <c r="O48" s="20">
        <f t="shared" si="22"/>
        <v>0.0031346318441322343</v>
      </c>
      <c r="P48" s="20">
        <f t="shared" si="23"/>
        <v>0.002134494423112216</v>
      </c>
      <c r="Q48" s="20">
        <f t="shared" si="24"/>
        <v>0.0014583053666132762</v>
      </c>
      <c r="R48" s="20">
        <f t="shared" si="25"/>
        <v>0.0009995904152596323</v>
      </c>
      <c r="S48" s="20">
        <f t="shared" si="26"/>
        <v>0.0006873717488085344</v>
      </c>
      <c r="T48" s="20">
        <f t="shared" si="27"/>
        <v>0.0004741695909566472</v>
      </c>
      <c r="U48" s="20">
        <f t="shared" si="28"/>
        <v>0.00032811431172677114</v>
      </c>
      <c r="V48" s="20">
        <f t="shared" si="29"/>
        <v>0.00022774230196228554</v>
      </c>
      <c r="W48" s="20">
        <f t="shared" si="30"/>
        <v>0.000158550439531754</v>
      </c>
      <c r="X48" s="20">
        <f t="shared" si="31"/>
        <v>0.00011070700369460729</v>
      </c>
      <c r="Y48" s="20">
        <f t="shared" si="32"/>
        <v>7.752572795015606E-05</v>
      </c>
      <c r="Z48" s="20">
        <f t="shared" si="33"/>
        <v>5.444517870735028E-05</v>
      </c>
      <c r="AA48" s="20">
        <f t="shared" si="34"/>
        <v>3.834387629163986E-05</v>
      </c>
      <c r="AB48" s="20">
        <f t="shared" si="35"/>
        <v>2.707922793903494E-05</v>
      </c>
      <c r="AC48" s="20">
        <f t="shared" si="36"/>
        <v>1.9176146348819244E-05</v>
      </c>
      <c r="AD48" s="20">
        <f t="shared" si="37"/>
        <v>1.361610045507521E-05</v>
      </c>
      <c r="AE48" s="20">
        <f t="shared" si="38"/>
        <v>9.69376525266186E-06</v>
      </c>
      <c r="AF48" s="20">
        <f t="shared" si="39"/>
        <v>6.919313230724668E-06</v>
      </c>
      <c r="AG48" s="20">
        <f t="shared" si="53"/>
        <v>4.95161679072808E-06</v>
      </c>
      <c r="AH48" s="20">
        <f t="shared" si="54"/>
        <v>3.552448555532953E-06</v>
      </c>
      <c r="AI48" s="20">
        <f t="shared" si="55"/>
        <v>2.5549880424862347E-06</v>
      </c>
      <c r="AJ48" s="20">
        <f t="shared" si="56"/>
        <v>1.8421041723121543E-06</v>
      </c>
      <c r="AK48" s="20">
        <f t="shared" si="57"/>
        <v>1.3313370913311639E-06</v>
      </c>
      <c r="AL48" s="20">
        <f t="shared" si="58"/>
        <v>9.644840392380235E-07</v>
      </c>
      <c r="AM48" s="20">
        <f t="shared" si="59"/>
        <v>7.003581685240967E-07</v>
      </c>
      <c r="AN48" s="20">
        <f t="shared" si="60"/>
        <v>5.097400870989746E-07</v>
      </c>
      <c r="AO48" s="20">
        <f t="shared" si="61"/>
        <v>3.7184883925855115E-07</v>
      </c>
      <c r="AP48" s="20">
        <f t="shared" si="62"/>
        <v>2.718685952279017E-07</v>
      </c>
      <c r="AQ48" s="20">
        <f t="shared" si="63"/>
        <v>1.9921078514259544E-07</v>
      </c>
      <c r="AR48" s="20">
        <f t="shared" si="64"/>
        <v>1.462899028629633E-07</v>
      </c>
      <c r="AS48" s="20">
        <f t="shared" si="65"/>
        <v>1.076590015599322E-07</v>
      </c>
      <c r="AT48" s="20">
        <f t="shared" si="66"/>
        <v>7.939769629514764E-08</v>
      </c>
      <c r="AU48" s="20">
        <f t="shared" si="67"/>
        <v>5.867787065767098E-08</v>
      </c>
      <c r="AV48" s="20">
        <f t="shared" si="68"/>
        <v>4.3454751536692746E-08</v>
      </c>
      <c r="AW48" s="20">
        <f t="shared" si="69"/>
        <v>3.2246643967428205E-08</v>
      </c>
      <c r="AX48" s="20">
        <f t="shared" si="70"/>
        <v>2.3977516021825094E-08</v>
      </c>
      <c r="AY48" s="20">
        <f t="shared" si="71"/>
        <v>1.7864242338403173E-08</v>
      </c>
      <c r="AZ48" s="6">
        <f t="shared" si="49"/>
        <v>44</v>
      </c>
    </row>
    <row r="49" spans="1:52" ht="12.75">
      <c r="A49" s="6">
        <f t="shared" si="10"/>
        <v>45</v>
      </c>
      <c r="B49" s="21">
        <f t="shared" si="52"/>
        <v>0.6390549155990778</v>
      </c>
      <c r="C49" s="21">
        <f t="shared" si="11"/>
        <v>0.4101968025099301</v>
      </c>
      <c r="D49" s="21">
        <f t="shared" si="12"/>
        <v>0.2644386237645432</v>
      </c>
      <c r="E49" s="21">
        <f t="shared" si="13"/>
        <v>0.17119841184948023</v>
      </c>
      <c r="F49" s="21">
        <f t="shared" si="51"/>
        <v>0.11129650891613313</v>
      </c>
      <c r="G49" s="21">
        <f t="shared" si="14"/>
        <v>0.07265007434909855</v>
      </c>
      <c r="H49" s="21">
        <f t="shared" si="15"/>
        <v>0.04761348872457266</v>
      </c>
      <c r="I49" s="21">
        <f t="shared" si="16"/>
        <v>0.031327879747961467</v>
      </c>
      <c r="J49" s="21">
        <f t="shared" si="17"/>
        <v>0.02069224408413733</v>
      </c>
      <c r="K49" s="21">
        <f t="shared" si="18"/>
        <v>0.013719212021148558</v>
      </c>
      <c r="L49" s="20">
        <f t="shared" si="19"/>
        <v>0.00912989860994392</v>
      </c>
      <c r="M49" s="20">
        <f t="shared" si="20"/>
        <v>0.0060980219016217915</v>
      </c>
      <c r="N49" s="20">
        <f t="shared" si="21"/>
        <v>0.0040876155559432595</v>
      </c>
      <c r="O49" s="20">
        <f t="shared" si="22"/>
        <v>0.0027496770562563462</v>
      </c>
      <c r="P49" s="20">
        <f t="shared" si="23"/>
        <v>0.001856082107054101</v>
      </c>
      <c r="Q49" s="20">
        <f t="shared" si="24"/>
        <v>0.0012571597988045486</v>
      </c>
      <c r="R49" s="20">
        <f t="shared" si="25"/>
        <v>0.00085435078227319</v>
      </c>
      <c r="S49" s="20">
        <f t="shared" si="26"/>
        <v>0.0005825184311936733</v>
      </c>
      <c r="T49" s="20">
        <f t="shared" si="27"/>
        <v>0.0003984618411400397</v>
      </c>
      <c r="U49" s="20">
        <f t="shared" si="28"/>
        <v>0.00027342859310564265</v>
      </c>
      <c r="V49" s="20">
        <f t="shared" si="29"/>
        <v>0.00018821677848122773</v>
      </c>
      <c r="W49" s="20">
        <f t="shared" si="30"/>
        <v>0.00012995937666537212</v>
      </c>
      <c r="X49" s="20">
        <f t="shared" si="31"/>
        <v>9.000569406065634E-05</v>
      </c>
      <c r="Y49" s="20">
        <f t="shared" si="32"/>
        <v>6.252074834690005E-05</v>
      </c>
      <c r="Z49" s="20">
        <f t="shared" si="33"/>
        <v>4.3556142965880224E-05</v>
      </c>
      <c r="AA49" s="20">
        <f t="shared" si="34"/>
        <v>3.0431647850507822E-05</v>
      </c>
      <c r="AB49" s="20">
        <f t="shared" si="35"/>
        <v>2.1322226723649556E-05</v>
      </c>
      <c r="AC49" s="20">
        <f t="shared" si="36"/>
        <v>1.4981364335015034E-05</v>
      </c>
      <c r="AD49" s="20">
        <f t="shared" si="37"/>
        <v>1.0555116631841248E-05</v>
      </c>
      <c r="AE49" s="20">
        <f t="shared" si="38"/>
        <v>7.456742502047584E-06</v>
      </c>
      <c r="AF49" s="20">
        <f t="shared" si="39"/>
        <v>5.281918496736387E-06</v>
      </c>
      <c r="AG49" s="20">
        <f t="shared" si="53"/>
        <v>3.751224841460667E-06</v>
      </c>
      <c r="AH49" s="20">
        <f t="shared" si="54"/>
        <v>2.6710139515285357E-06</v>
      </c>
      <c r="AI49" s="20">
        <f t="shared" si="55"/>
        <v>1.9067074943927124E-06</v>
      </c>
      <c r="AJ49" s="20">
        <f t="shared" si="56"/>
        <v>1.3645216091201143E-06</v>
      </c>
      <c r="AK49" s="20">
        <f t="shared" si="57"/>
        <v>9.7892433186115E-07</v>
      </c>
      <c r="AL49" s="20">
        <f t="shared" si="58"/>
        <v>7.040029483489223E-07</v>
      </c>
      <c r="AM49" s="20">
        <f t="shared" si="59"/>
        <v>5.075059192203601E-07</v>
      </c>
      <c r="AN49" s="20">
        <f t="shared" si="60"/>
        <v>3.667194871215645E-07</v>
      </c>
      <c r="AO49" s="20">
        <f t="shared" si="61"/>
        <v>2.6560631375610796E-07</v>
      </c>
      <c r="AP49" s="20">
        <f t="shared" si="62"/>
        <v>1.9281460654461113E-07</v>
      </c>
      <c r="AQ49" s="20">
        <f t="shared" si="63"/>
        <v>1.4028928531168694E-07</v>
      </c>
      <c r="AR49" s="20">
        <f t="shared" si="64"/>
        <v>1.0230063137270161E-07</v>
      </c>
      <c r="AS49" s="20">
        <f t="shared" si="65"/>
        <v>7.47631955277307E-08</v>
      </c>
      <c r="AT49" s="20">
        <f t="shared" si="66"/>
        <v>5.475703192768803E-08</v>
      </c>
      <c r="AU49" s="20">
        <f t="shared" si="67"/>
        <v>4.019032236826779E-08</v>
      </c>
      <c r="AV49" s="20">
        <f t="shared" si="68"/>
        <v>2.9561055467137923E-08</v>
      </c>
      <c r="AW49" s="20">
        <f t="shared" si="69"/>
        <v>2.1788272950965002E-08</v>
      </c>
      <c r="AX49" s="20">
        <f t="shared" si="70"/>
        <v>1.609229263209738E-08</v>
      </c>
      <c r="AY49" s="20">
        <f t="shared" si="71"/>
        <v>1.1909494892268781E-08</v>
      </c>
      <c r="AZ49" s="6">
        <f t="shared" si="49"/>
        <v>45</v>
      </c>
    </row>
    <row r="50" spans="1:52" ht="12.75">
      <c r="A50" s="6">
        <f t="shared" si="10"/>
        <v>46</v>
      </c>
      <c r="B50" s="21">
        <f t="shared" si="52"/>
        <v>0.6327276392070077</v>
      </c>
      <c r="C50" s="21">
        <f t="shared" si="11"/>
        <v>0.40215372795091187</v>
      </c>
      <c r="D50" s="21">
        <f t="shared" si="12"/>
        <v>0.25673652792674095</v>
      </c>
      <c r="E50" s="21">
        <f t="shared" si="13"/>
        <v>0.16461385754757712</v>
      </c>
      <c r="F50" s="21">
        <f t="shared" si="51"/>
        <v>0.10599667515822202</v>
      </c>
      <c r="G50" s="21">
        <f t="shared" si="14"/>
        <v>0.06853780598971561</v>
      </c>
      <c r="H50" s="21">
        <f t="shared" si="15"/>
        <v>0.04449858759305856</v>
      </c>
      <c r="I50" s="21">
        <f t="shared" si="16"/>
        <v>0.02900729606292728</v>
      </c>
      <c r="J50" s="21">
        <f t="shared" si="17"/>
        <v>0.01898371016893333</v>
      </c>
      <c r="K50" s="21">
        <f t="shared" si="18"/>
        <v>0.01247201092831687</v>
      </c>
      <c r="L50" s="20">
        <f t="shared" si="19"/>
        <v>0.008225133882832358</v>
      </c>
      <c r="M50" s="20">
        <f t="shared" si="20"/>
        <v>0.005444662412162313</v>
      </c>
      <c r="N50" s="20">
        <f t="shared" si="21"/>
        <v>0.0036173588990648315</v>
      </c>
      <c r="O50" s="20">
        <f t="shared" si="22"/>
        <v>0.002411997417768725</v>
      </c>
      <c r="P50" s="20">
        <f t="shared" si="23"/>
        <v>0.0016139844409166098</v>
      </c>
      <c r="Q50" s="20">
        <f t="shared" si="24"/>
        <v>0.0010837584472453007</v>
      </c>
      <c r="R50" s="20">
        <f t="shared" si="25"/>
        <v>0.0007302143438232394</v>
      </c>
      <c r="S50" s="20">
        <f t="shared" si="26"/>
        <v>0.0004936596874522655</v>
      </c>
      <c r="T50" s="20">
        <f t="shared" si="27"/>
        <v>0.00033484188331095775</v>
      </c>
      <c r="U50" s="20">
        <f t="shared" si="28"/>
        <v>0.00022785716092136888</v>
      </c>
      <c r="V50" s="20">
        <f t="shared" si="29"/>
        <v>0.00015555105659605597</v>
      </c>
      <c r="W50" s="20">
        <f t="shared" si="30"/>
        <v>0.00010652407923391157</v>
      </c>
      <c r="X50" s="20">
        <f t="shared" si="31"/>
        <v>7.317536102492385E-05</v>
      </c>
      <c r="Y50" s="20">
        <f t="shared" si="32"/>
        <v>5.041995834427424E-05</v>
      </c>
      <c r="Z50" s="20">
        <f t="shared" si="33"/>
        <v>3.484491437270418E-05</v>
      </c>
      <c r="AA50" s="20">
        <f t="shared" si="34"/>
        <v>2.4152101468657002E-05</v>
      </c>
      <c r="AB50" s="20">
        <f t="shared" si="35"/>
        <v>1.678915490051146E-05</v>
      </c>
      <c r="AC50" s="20">
        <f t="shared" si="36"/>
        <v>1.1704190886730495E-05</v>
      </c>
      <c r="AD50" s="20">
        <f t="shared" si="37"/>
        <v>8.182260954915695E-06</v>
      </c>
      <c r="AE50" s="20">
        <f t="shared" si="38"/>
        <v>5.735955770805833E-06</v>
      </c>
      <c r="AF50" s="20">
        <f t="shared" si="39"/>
        <v>4.0319988524705244E-06</v>
      </c>
      <c r="AG50" s="20">
        <f t="shared" si="53"/>
        <v>2.841837001106566E-06</v>
      </c>
      <c r="AH50" s="20">
        <f t="shared" si="54"/>
        <v>2.0082811665628085E-06</v>
      </c>
      <c r="AI50" s="20">
        <f t="shared" si="55"/>
        <v>1.4229160405915762E-06</v>
      </c>
      <c r="AJ50" s="20">
        <f t="shared" si="56"/>
        <v>1.0107567474963808E-06</v>
      </c>
      <c r="AK50" s="20">
        <f t="shared" si="57"/>
        <v>7.197973028390808E-07</v>
      </c>
      <c r="AL50" s="20">
        <f t="shared" si="58"/>
        <v>5.138707652181915E-07</v>
      </c>
      <c r="AM50" s="20">
        <f t="shared" si="59"/>
        <v>3.6775791247852184E-07</v>
      </c>
      <c r="AN50" s="20">
        <f t="shared" si="60"/>
        <v>2.638269691522047E-07</v>
      </c>
      <c r="AO50" s="20">
        <f t="shared" si="61"/>
        <v>1.897187955400771E-07</v>
      </c>
      <c r="AP50" s="20">
        <f t="shared" si="62"/>
        <v>1.3674794790397952E-07</v>
      </c>
      <c r="AQ50" s="20">
        <f t="shared" si="63"/>
        <v>9.879527134625842E-08</v>
      </c>
      <c r="AR50" s="20">
        <f t="shared" si="64"/>
        <v>7.15389030578333E-08</v>
      </c>
      <c r="AS50" s="20">
        <f t="shared" si="65"/>
        <v>5.191888578314631E-08</v>
      </c>
      <c r="AT50" s="20">
        <f t="shared" si="66"/>
        <v>3.7763470294957264E-08</v>
      </c>
      <c r="AU50" s="20">
        <f t="shared" si="67"/>
        <v>2.752761806045739E-08</v>
      </c>
      <c r="AV50" s="20">
        <f t="shared" si="68"/>
        <v>2.0109561542270696E-08</v>
      </c>
      <c r="AW50" s="20">
        <f t="shared" si="69"/>
        <v>1.4721806047949325E-08</v>
      </c>
      <c r="AX50" s="20">
        <f t="shared" si="70"/>
        <v>1.0800196397380793E-08</v>
      </c>
      <c r="AY50" s="20">
        <f t="shared" si="71"/>
        <v>7.93966326151252E-09</v>
      </c>
      <c r="AZ50" s="6">
        <f t="shared" si="49"/>
        <v>46</v>
      </c>
    </row>
    <row r="51" spans="1:52" ht="12.75">
      <c r="A51" s="6">
        <f t="shared" si="10"/>
        <v>47</v>
      </c>
      <c r="B51" s="21">
        <f t="shared" si="52"/>
        <v>0.6264630091158492</v>
      </c>
      <c r="C51" s="21">
        <f t="shared" si="11"/>
        <v>0.3942683607361881</v>
      </c>
      <c r="D51" s="21">
        <f t="shared" si="12"/>
        <v>0.24925876497741842</v>
      </c>
      <c r="E51" s="21">
        <f t="shared" si="13"/>
        <v>0.15828255533420876</v>
      </c>
      <c r="F51" s="21">
        <f t="shared" si="51"/>
        <v>0.10094921443640191</v>
      </c>
      <c r="G51" s="21">
        <f t="shared" si="14"/>
        <v>0.06465830753746755</v>
      </c>
      <c r="H51" s="21">
        <f t="shared" si="15"/>
        <v>0.04158746504024165</v>
      </c>
      <c r="I51" s="21">
        <f t="shared" si="16"/>
        <v>0.026858607465673406</v>
      </c>
      <c r="J51" s="21">
        <f t="shared" si="17"/>
        <v>0.017416247861406723</v>
      </c>
      <c r="K51" s="21">
        <f t="shared" si="18"/>
        <v>0.011338191753015337</v>
      </c>
      <c r="L51" s="20">
        <f t="shared" si="19"/>
        <v>0.007410030525074196</v>
      </c>
      <c r="M51" s="20">
        <f t="shared" si="20"/>
        <v>0.004861305725144922</v>
      </c>
      <c r="N51" s="20">
        <f t="shared" si="21"/>
        <v>0.0032012025655440987</v>
      </c>
      <c r="O51" s="20">
        <f t="shared" si="22"/>
        <v>0.002115787208569057</v>
      </c>
      <c r="P51" s="20">
        <f t="shared" si="23"/>
        <v>0.0014034647312318347</v>
      </c>
      <c r="Q51" s="20">
        <f t="shared" si="24"/>
        <v>0.0009342745234873283</v>
      </c>
      <c r="R51" s="20">
        <f t="shared" si="25"/>
        <v>0.0006241148237805465</v>
      </c>
      <c r="S51" s="20">
        <f t="shared" si="26"/>
        <v>0.00041835566733242844</v>
      </c>
      <c r="T51" s="20">
        <f t="shared" si="27"/>
        <v>0.00028137973387475443</v>
      </c>
      <c r="U51" s="20">
        <f t="shared" si="28"/>
        <v>0.00018988096743447407</v>
      </c>
      <c r="V51" s="20">
        <f t="shared" si="29"/>
        <v>0.00012855459222814542</v>
      </c>
      <c r="W51" s="20">
        <f t="shared" si="30"/>
        <v>8.731481904418981E-05</v>
      </c>
      <c r="X51" s="20">
        <f t="shared" si="31"/>
        <v>5.9492163434897444E-05</v>
      </c>
      <c r="Y51" s="20">
        <f t="shared" si="32"/>
        <v>4.066125672925342E-05</v>
      </c>
      <c r="Z51" s="20">
        <f t="shared" si="33"/>
        <v>2.7875931498163346E-05</v>
      </c>
      <c r="AA51" s="20">
        <f t="shared" si="34"/>
        <v>1.9168334498934126E-05</v>
      </c>
      <c r="AB51" s="20">
        <f t="shared" si="35"/>
        <v>1.321980700827674E-05</v>
      </c>
      <c r="AC51" s="20">
        <f t="shared" si="36"/>
        <v>9.143899130258198E-06</v>
      </c>
      <c r="AD51" s="20">
        <f t="shared" si="37"/>
        <v>6.34283794954705E-06</v>
      </c>
      <c r="AE51" s="20">
        <f t="shared" si="38"/>
        <v>4.412273669850641E-06</v>
      </c>
      <c r="AF51" s="20">
        <f t="shared" si="39"/>
        <v>3.077861719443148E-06</v>
      </c>
      <c r="AG51" s="20">
        <f t="shared" si="53"/>
        <v>2.1529068190201255E-06</v>
      </c>
      <c r="AH51" s="20">
        <f t="shared" si="54"/>
        <v>1.5099858395209085E-06</v>
      </c>
      <c r="AI51" s="20">
        <f t="shared" si="55"/>
        <v>1.0618776422325194E-06</v>
      </c>
      <c r="AJ51" s="20">
        <f t="shared" si="56"/>
        <v>7.487087018491709E-07</v>
      </c>
      <c r="AK51" s="20">
        <f t="shared" si="57"/>
        <v>5.292627226757947E-07</v>
      </c>
      <c r="AL51" s="20">
        <f t="shared" si="58"/>
        <v>3.7508814979430034E-07</v>
      </c>
      <c r="AM51" s="20">
        <f t="shared" si="59"/>
        <v>2.6649124092646515E-07</v>
      </c>
      <c r="AN51" s="20">
        <f t="shared" si="60"/>
        <v>1.8980357492964369E-07</v>
      </c>
      <c r="AO51" s="20">
        <f t="shared" si="61"/>
        <v>1.3551342538576936E-07</v>
      </c>
      <c r="AP51" s="20">
        <f t="shared" si="62"/>
        <v>9.698436021558832E-08</v>
      </c>
      <c r="AQ51" s="20">
        <f t="shared" si="63"/>
        <v>6.957413475088622E-08</v>
      </c>
      <c r="AR51" s="20">
        <f t="shared" si="64"/>
        <v>5.0027204935547765E-08</v>
      </c>
      <c r="AS51" s="20">
        <f t="shared" si="65"/>
        <v>3.60547817938516E-08</v>
      </c>
      <c r="AT51" s="20">
        <f t="shared" si="66"/>
        <v>2.6043772617211906E-08</v>
      </c>
      <c r="AU51" s="20">
        <f t="shared" si="67"/>
        <v>1.88545329181215E-08</v>
      </c>
      <c r="AV51" s="20">
        <f t="shared" si="68"/>
        <v>1.3679973838279385E-08</v>
      </c>
      <c r="AW51" s="20">
        <f t="shared" si="69"/>
        <v>9.947166248614409E-09</v>
      </c>
      <c r="AX51" s="20">
        <f t="shared" si="70"/>
        <v>7.248453957973687E-09</v>
      </c>
      <c r="AY51" s="20">
        <f t="shared" si="71"/>
        <v>5.293108841008347E-09</v>
      </c>
      <c r="AZ51" s="6">
        <f t="shared" si="49"/>
        <v>47</v>
      </c>
    </row>
    <row r="52" spans="1:52" ht="12.75">
      <c r="A52" s="6">
        <f t="shared" si="10"/>
        <v>48</v>
      </c>
      <c r="B52" s="21">
        <f t="shared" si="52"/>
        <v>0.6202604050651972</v>
      </c>
      <c r="C52" s="21">
        <f t="shared" si="11"/>
        <v>0.3865376085648903</v>
      </c>
      <c r="D52" s="21">
        <f t="shared" si="12"/>
        <v>0.24199880094894993</v>
      </c>
      <c r="E52" s="21">
        <f t="shared" si="13"/>
        <v>0.1521947647444315</v>
      </c>
      <c r="F52" s="21">
        <f t="shared" si="51"/>
        <v>0.09614210898704943</v>
      </c>
      <c r="G52" s="21">
        <f t="shared" si="14"/>
        <v>0.06099840333723353</v>
      </c>
      <c r="H52" s="21">
        <f t="shared" si="15"/>
        <v>0.03886678975723518</v>
      </c>
      <c r="I52" s="21">
        <f t="shared" si="16"/>
        <v>0.024869080986734633</v>
      </c>
      <c r="J52" s="21">
        <f t="shared" si="17"/>
        <v>0.01597820904716213</v>
      </c>
      <c r="K52" s="21">
        <f t="shared" si="18"/>
        <v>0.01030744704819576</v>
      </c>
      <c r="L52" s="20">
        <f t="shared" si="19"/>
        <v>0.006675703175742518</v>
      </c>
      <c r="M52" s="20">
        <f t="shared" si="20"/>
        <v>0.004340451540307966</v>
      </c>
      <c r="N52" s="20">
        <f t="shared" si="21"/>
        <v>0.0028329226243753087</v>
      </c>
      <c r="O52" s="20">
        <f t="shared" si="22"/>
        <v>0.0018559536917272432</v>
      </c>
      <c r="P52" s="20">
        <f t="shared" si="23"/>
        <v>0.001220404114114639</v>
      </c>
      <c r="Q52" s="20">
        <f t="shared" si="24"/>
        <v>0.0008054090719718347</v>
      </c>
      <c r="R52" s="20">
        <f t="shared" si="25"/>
        <v>0.0005334314733167065</v>
      </c>
      <c r="S52" s="20">
        <f t="shared" si="26"/>
        <v>0.0003545387011291767</v>
      </c>
      <c r="T52" s="20">
        <f t="shared" si="27"/>
        <v>0.0002364535578779449</v>
      </c>
      <c r="U52" s="20">
        <f t="shared" si="28"/>
        <v>0.0001582341395287284</v>
      </c>
      <c r="V52" s="20">
        <f t="shared" si="29"/>
        <v>0.00010624346465135985</v>
      </c>
      <c r="W52" s="20">
        <f t="shared" si="30"/>
        <v>7.156952380671296E-05</v>
      </c>
      <c r="X52" s="20">
        <f t="shared" si="31"/>
        <v>4.836761254869711E-05</v>
      </c>
      <c r="Y52" s="20">
        <f t="shared" si="32"/>
        <v>3.279133607197857E-05</v>
      </c>
      <c r="Z52" s="20">
        <f t="shared" si="33"/>
        <v>2.2300745198530677E-05</v>
      </c>
      <c r="AA52" s="20">
        <f t="shared" si="34"/>
        <v>1.5212963888042956E-05</v>
      </c>
      <c r="AB52" s="20">
        <f t="shared" si="35"/>
        <v>1.0409296856910818E-05</v>
      </c>
      <c r="AC52" s="20">
        <f t="shared" si="36"/>
        <v>7.143671195514217E-06</v>
      </c>
      <c r="AD52" s="20">
        <f t="shared" si="37"/>
        <v>4.916928643059729E-06</v>
      </c>
      <c r="AE52" s="20">
        <f t="shared" si="38"/>
        <v>3.394056669115877E-06</v>
      </c>
      <c r="AF52" s="20">
        <f t="shared" si="39"/>
        <v>2.3495127629337006E-06</v>
      </c>
      <c r="AG52" s="20">
        <f t="shared" si="53"/>
        <v>1.630990014409186E-06</v>
      </c>
      <c r="AH52" s="20">
        <f t="shared" si="54"/>
        <v>1.135327698887901E-06</v>
      </c>
      <c r="AI52" s="20">
        <f t="shared" si="55"/>
        <v>7.924460016660592E-07</v>
      </c>
      <c r="AJ52" s="20">
        <f t="shared" si="56"/>
        <v>5.545990384067932E-07</v>
      </c>
      <c r="AK52" s="20">
        <f t="shared" si="57"/>
        <v>3.891637666733784E-07</v>
      </c>
      <c r="AL52" s="20">
        <f t="shared" si="58"/>
        <v>2.7378697065277397E-07</v>
      </c>
      <c r="AM52" s="20">
        <f t="shared" si="59"/>
        <v>1.9310959487425015E-07</v>
      </c>
      <c r="AN52" s="20">
        <f t="shared" si="60"/>
        <v>1.3654933448175807E-07</v>
      </c>
      <c r="AO52" s="20">
        <f t="shared" si="61"/>
        <v>9.679530384697812E-08</v>
      </c>
      <c r="AP52" s="20">
        <f t="shared" si="62"/>
        <v>6.878323419545271E-08</v>
      </c>
      <c r="AQ52" s="20">
        <f t="shared" si="63"/>
        <v>4.899586954287762E-08</v>
      </c>
      <c r="AR52" s="20">
        <f t="shared" si="64"/>
        <v>3.4984059395487955E-08</v>
      </c>
      <c r="AS52" s="20">
        <f t="shared" si="65"/>
        <v>2.5038042912396944E-08</v>
      </c>
      <c r="AT52" s="20">
        <f t="shared" si="66"/>
        <v>1.7961222494628902E-08</v>
      </c>
      <c r="AU52" s="20">
        <f t="shared" si="67"/>
        <v>1.2914063642548972E-08</v>
      </c>
      <c r="AV52" s="20">
        <f t="shared" si="68"/>
        <v>9.306104651890738E-09</v>
      </c>
      <c r="AW52" s="20">
        <f t="shared" si="69"/>
        <v>6.7210582760908165E-09</v>
      </c>
      <c r="AX52" s="20">
        <f t="shared" si="70"/>
        <v>4.86473419998234E-09</v>
      </c>
      <c r="AY52" s="20">
        <f t="shared" si="71"/>
        <v>3.528739227338898E-09</v>
      </c>
      <c r="AZ52" s="6">
        <f t="shared" si="49"/>
        <v>48</v>
      </c>
    </row>
    <row r="53" spans="1:52" ht="12.75">
      <c r="A53" s="6">
        <f t="shared" si="10"/>
        <v>49</v>
      </c>
      <c r="B53" s="21">
        <f t="shared" si="52"/>
        <v>0.6141192129358388</v>
      </c>
      <c r="C53" s="21">
        <f t="shared" si="11"/>
        <v>0.3789584397695003</v>
      </c>
      <c r="D53" s="21">
        <f t="shared" si="12"/>
        <v>0.23495029218344654</v>
      </c>
      <c r="E53" s="21">
        <f t="shared" si="13"/>
        <v>0.14634111994656873</v>
      </c>
      <c r="F53" s="21">
        <f t="shared" si="51"/>
        <v>0.09156391332099946</v>
      </c>
      <c r="G53" s="21">
        <f t="shared" si="14"/>
        <v>0.05754566352569201</v>
      </c>
      <c r="H53" s="21">
        <f t="shared" si="15"/>
        <v>0.03632410257685531</v>
      </c>
      <c r="I53" s="21">
        <f t="shared" si="16"/>
        <v>0.0230269268395691</v>
      </c>
      <c r="J53" s="21">
        <f t="shared" si="17"/>
        <v>0.014658907382717547</v>
      </c>
      <c r="K53" s="21">
        <f t="shared" si="18"/>
        <v>0.00937040640745069</v>
      </c>
      <c r="L53" s="20">
        <f t="shared" si="19"/>
        <v>0.006014147005173439</v>
      </c>
      <c r="M53" s="20">
        <f t="shared" si="20"/>
        <v>0.0038754031609892553</v>
      </c>
      <c r="N53" s="20">
        <f t="shared" si="21"/>
        <v>0.0025070111720135475</v>
      </c>
      <c r="O53" s="20">
        <f t="shared" si="22"/>
        <v>0.0016280295541467047</v>
      </c>
      <c r="P53" s="20">
        <f t="shared" si="23"/>
        <v>0.0010612209687953383</v>
      </c>
      <c r="Q53" s="20">
        <f t="shared" si="24"/>
        <v>0.000694318165492961</v>
      </c>
      <c r="R53" s="20">
        <f t="shared" si="25"/>
        <v>0.0004559243361681252</v>
      </c>
      <c r="S53" s="20">
        <f t="shared" si="26"/>
        <v>0.00030045652638065824</v>
      </c>
      <c r="T53" s="20">
        <f t="shared" si="27"/>
        <v>0.00019870046880499572</v>
      </c>
      <c r="U53" s="20">
        <f t="shared" si="28"/>
        <v>0.000131861782940607</v>
      </c>
      <c r="V53" s="20">
        <f t="shared" si="29"/>
        <v>8.780451624079327E-05</v>
      </c>
      <c r="W53" s="20">
        <f t="shared" si="30"/>
        <v>5.8663544103863084E-05</v>
      </c>
      <c r="X53" s="20">
        <f t="shared" si="31"/>
        <v>3.9323262234713093E-05</v>
      </c>
      <c r="Y53" s="20">
        <f t="shared" si="32"/>
        <v>2.6444625864498847E-05</v>
      </c>
      <c r="Z53" s="20">
        <f t="shared" si="33"/>
        <v>1.784059615882454E-05</v>
      </c>
      <c r="AA53" s="20">
        <f t="shared" si="34"/>
        <v>1.2073780863526154E-05</v>
      </c>
      <c r="AB53" s="20">
        <f t="shared" si="35"/>
        <v>8.196296737725054E-06</v>
      </c>
      <c r="AC53" s="20">
        <f t="shared" si="36"/>
        <v>5.5809931214954825E-06</v>
      </c>
      <c r="AD53" s="20">
        <f t="shared" si="37"/>
        <v>3.811572591519169E-06</v>
      </c>
      <c r="AE53" s="20">
        <f t="shared" si="38"/>
        <v>2.6108128223968284E-06</v>
      </c>
      <c r="AF53" s="20">
        <f t="shared" si="39"/>
        <v>1.7935211930791605E-06</v>
      </c>
      <c r="AG53" s="20">
        <f t="shared" si="53"/>
        <v>1.235598495764535E-06</v>
      </c>
      <c r="AH53" s="20">
        <f t="shared" si="54"/>
        <v>8.536298487878955E-07</v>
      </c>
      <c r="AI53" s="20">
        <f t="shared" si="55"/>
        <v>5.913776131836262E-07</v>
      </c>
      <c r="AJ53" s="20">
        <f t="shared" si="56"/>
        <v>4.1081410252355055E-07</v>
      </c>
      <c r="AK53" s="20">
        <f t="shared" si="57"/>
        <v>2.8614982843630764E-07</v>
      </c>
      <c r="AL53" s="20">
        <f t="shared" si="58"/>
        <v>1.9984450412611238E-07</v>
      </c>
      <c r="AM53" s="20">
        <f t="shared" si="59"/>
        <v>1.3993448903931171E-07</v>
      </c>
      <c r="AN53" s="20">
        <f t="shared" si="60"/>
        <v>9.823693128184035E-08</v>
      </c>
      <c r="AO53" s="20">
        <f t="shared" si="61"/>
        <v>6.913950274784151E-08</v>
      </c>
      <c r="AP53" s="20">
        <f t="shared" si="62"/>
        <v>4.8782435599611853E-08</v>
      </c>
      <c r="AQ53" s="20">
        <f t="shared" si="63"/>
        <v>3.4504133480899735E-08</v>
      </c>
      <c r="AR53" s="20">
        <f t="shared" si="64"/>
        <v>2.4464377199641928E-08</v>
      </c>
      <c r="AS53" s="20">
        <f t="shared" si="65"/>
        <v>1.7387529800275655E-08</v>
      </c>
      <c r="AT53" s="20">
        <f t="shared" si="66"/>
        <v>1.2387049996295796E-08</v>
      </c>
      <c r="AU53" s="20">
        <f t="shared" si="67"/>
        <v>8.845249070239022E-09</v>
      </c>
      <c r="AV53" s="20">
        <f t="shared" si="68"/>
        <v>6.330683436660366E-09</v>
      </c>
      <c r="AW53" s="20">
        <f t="shared" si="69"/>
        <v>4.541255591953254E-09</v>
      </c>
      <c r="AX53" s="20">
        <f t="shared" si="70"/>
        <v>3.2649222818673426E-09</v>
      </c>
      <c r="AY53" s="20">
        <f t="shared" si="71"/>
        <v>2.352492818225932E-09</v>
      </c>
      <c r="AZ53" s="6">
        <f t="shared" si="49"/>
        <v>49</v>
      </c>
    </row>
    <row r="54" spans="1:52" ht="12.75">
      <c r="A54" s="6">
        <f t="shared" si="10"/>
        <v>50</v>
      </c>
      <c r="B54" s="21">
        <f>+B53*(1/1.01)</f>
        <v>0.6080388246889493</v>
      </c>
      <c r="C54" s="21">
        <f t="shared" si="11"/>
        <v>0.37152788212696103</v>
      </c>
      <c r="D54" s="21">
        <f t="shared" si="12"/>
        <v>0.22810707978975392</v>
      </c>
      <c r="E54" s="21">
        <f t="shared" si="13"/>
        <v>0.14071261533323914</v>
      </c>
      <c r="F54" s="21">
        <f t="shared" si="51"/>
        <v>0.08720372697238044</v>
      </c>
      <c r="G54" s="21">
        <f t="shared" si="14"/>
        <v>0.05428836181669057</v>
      </c>
      <c r="H54" s="21">
        <f t="shared" si="15"/>
        <v>0.033947759417621785</v>
      </c>
      <c r="I54" s="21">
        <f t="shared" si="16"/>
        <v>0.021321228555156575</v>
      </c>
      <c r="J54" s="21">
        <f t="shared" si="17"/>
        <v>0.013448538883227107</v>
      </c>
      <c r="K54" s="21">
        <f t="shared" si="18"/>
        <v>0.008518551279500628</v>
      </c>
      <c r="L54" s="20">
        <f t="shared" si="19"/>
        <v>0.005418150455111206</v>
      </c>
      <c r="M54" s="20">
        <f t="shared" si="20"/>
        <v>0.0034601813937404063</v>
      </c>
      <c r="N54" s="20">
        <f t="shared" si="21"/>
        <v>0.002218593957534113</v>
      </c>
      <c r="O54" s="20">
        <f t="shared" si="22"/>
        <v>0.0014280961001286883</v>
      </c>
      <c r="P54" s="20">
        <f t="shared" si="23"/>
        <v>0.0009228008424307291</v>
      </c>
      <c r="Q54" s="20">
        <f t="shared" si="24"/>
        <v>0.0005985501426663457</v>
      </c>
      <c r="R54" s="20">
        <f t="shared" si="25"/>
        <v>0.00038967891980181644</v>
      </c>
      <c r="S54" s="20">
        <f t="shared" si="26"/>
        <v>0.0002546241748988629</v>
      </c>
      <c r="T54" s="20">
        <f t="shared" si="27"/>
        <v>0.0001669751838697443</v>
      </c>
      <c r="U54" s="20">
        <f t="shared" si="28"/>
        <v>0.00010988481911717251</v>
      </c>
      <c r="V54" s="20">
        <f t="shared" si="29"/>
        <v>7.256571590148204E-05</v>
      </c>
      <c r="W54" s="20">
        <f t="shared" si="30"/>
        <v>4.808487221628122E-05</v>
      </c>
      <c r="X54" s="20">
        <f t="shared" si="31"/>
        <v>3.1970131898140725E-05</v>
      </c>
      <c r="Y54" s="20">
        <f t="shared" si="32"/>
        <v>2.1326311181047458E-05</v>
      </c>
      <c r="Z54" s="20">
        <f t="shared" si="33"/>
        <v>1.4272476927059634E-05</v>
      </c>
      <c r="AA54" s="20">
        <f t="shared" si="34"/>
        <v>9.582365764703296E-06</v>
      </c>
      <c r="AB54" s="20">
        <f t="shared" si="35"/>
        <v>6.453776958838624E-06</v>
      </c>
      <c r="AC54" s="20">
        <f t="shared" si="36"/>
        <v>4.3601508761683456E-06</v>
      </c>
      <c r="AD54" s="20">
        <f t="shared" si="37"/>
        <v>2.9547074352861775E-06</v>
      </c>
      <c r="AE54" s="20">
        <f t="shared" si="38"/>
        <v>2.008317555689868E-06</v>
      </c>
      <c r="AF54" s="20">
        <f t="shared" si="39"/>
        <v>1.369100147388672E-06</v>
      </c>
      <c r="AG54" s="20">
        <f t="shared" si="53"/>
        <v>9.360594664882841E-07</v>
      </c>
      <c r="AH54" s="20">
        <f t="shared" si="54"/>
        <v>6.418269539758612E-07</v>
      </c>
      <c r="AI54" s="20">
        <f t="shared" si="55"/>
        <v>4.413265770027061E-07</v>
      </c>
      <c r="AJ54" s="20">
        <f t="shared" si="56"/>
        <v>3.043067426100374E-07</v>
      </c>
      <c r="AK54" s="20">
        <f t="shared" si="57"/>
        <v>2.1040428561493206E-07</v>
      </c>
      <c r="AL54" s="20">
        <f t="shared" si="58"/>
        <v>1.4587190082197984E-07</v>
      </c>
      <c r="AM54" s="20">
        <f t="shared" si="59"/>
        <v>1.0140180365167517E-07</v>
      </c>
      <c r="AN54" s="20">
        <f t="shared" si="60"/>
        <v>7.067405128189954E-08</v>
      </c>
      <c r="AO54" s="20">
        <f t="shared" si="61"/>
        <v>4.938535910560108E-08</v>
      </c>
      <c r="AP54" s="20">
        <f t="shared" si="62"/>
        <v>3.459747205646231E-08</v>
      </c>
      <c r="AQ54" s="20">
        <f t="shared" si="63"/>
        <v>2.429868554992939E-08</v>
      </c>
      <c r="AR54" s="20">
        <f t="shared" si="64"/>
        <v>1.7107956083665685E-08</v>
      </c>
      <c r="AS54" s="20">
        <f t="shared" si="65"/>
        <v>1.207467347241365E-08</v>
      </c>
      <c r="AT54" s="20">
        <f t="shared" si="66"/>
        <v>8.542793100893652E-09</v>
      </c>
      <c r="AU54" s="20">
        <f t="shared" si="67"/>
        <v>6.058389774136316E-09</v>
      </c>
      <c r="AV54" s="20">
        <f t="shared" si="68"/>
        <v>4.3065873718778E-09</v>
      </c>
      <c r="AW54" s="20">
        <f t="shared" si="69"/>
        <v>3.0684159405089557E-09</v>
      </c>
      <c r="AX54" s="20">
        <f t="shared" si="70"/>
        <v>2.1912230079646594E-09</v>
      </c>
      <c r="AY54" s="20">
        <f t="shared" si="71"/>
        <v>1.5683285454839546E-09</v>
      </c>
      <c r="AZ54" s="6">
        <f t="shared" si="49"/>
        <v>50</v>
      </c>
    </row>
    <row r="55" spans="1:52" ht="12.75">
      <c r="A55" s="7"/>
      <c r="B55" s="2"/>
      <c r="C55" s="3"/>
      <c r="D55" s="3"/>
      <c r="E55" s="3"/>
      <c r="F55" s="3"/>
      <c r="G55" s="3"/>
      <c r="H55" s="3"/>
      <c r="I55" s="3"/>
      <c r="J55" s="3"/>
      <c r="K55" s="3"/>
      <c r="L55" s="2"/>
      <c r="M55" s="3"/>
      <c r="N55" s="3"/>
      <c r="O55" s="3"/>
      <c r="P55" s="3"/>
      <c r="Q55" s="3"/>
      <c r="R55" s="3"/>
      <c r="S55" s="3"/>
      <c r="T55" s="3"/>
      <c r="U55" s="3"/>
      <c r="V55" s="2"/>
      <c r="W55" s="3"/>
      <c r="X55" s="3"/>
      <c r="Y55" s="3"/>
      <c r="Z55" s="3"/>
      <c r="AA55" s="3"/>
      <c r="AB55" s="3"/>
      <c r="AC55" s="3"/>
      <c r="AD55" s="3"/>
      <c r="AE55" s="3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8"/>
      <c r="AQ55" s="19"/>
      <c r="AR55" s="19"/>
      <c r="AS55" s="19"/>
      <c r="AT55" s="19"/>
      <c r="AU55" s="19"/>
      <c r="AV55" s="19"/>
      <c r="AW55" s="19"/>
      <c r="AX55" s="19"/>
      <c r="AY55" s="19"/>
      <c r="AZ55" s="7"/>
    </row>
  </sheetData>
  <sheetProtection/>
  <printOptions horizontalCentered="1"/>
  <pageMargins left="0.25" right="0.25" top="0.25" bottom="0.25" header="0.2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95"/>
  <sheetViews>
    <sheetView zoomScalePageLayoutView="0" workbookViewId="0" topLeftCell="A39">
      <selection activeCell="A57" sqref="A57:K94"/>
    </sheetView>
  </sheetViews>
  <sheetFormatPr defaultColWidth="8.421875" defaultRowHeight="12.75" zeroHeight="1"/>
  <cols>
    <col min="1" max="1" width="8.421875" style="11" customWidth="1"/>
  </cols>
  <sheetData>
    <row r="1" spans="1:5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5"/>
      <c r="M1" s="14"/>
      <c r="N1" s="14"/>
      <c r="O1" s="14"/>
      <c r="P1" s="14"/>
      <c r="Q1" s="14"/>
      <c r="R1" s="14"/>
      <c r="S1" s="14"/>
      <c r="T1" s="14"/>
      <c r="U1" s="14"/>
      <c r="V1" s="15"/>
      <c r="W1" s="14"/>
      <c r="X1" s="14"/>
      <c r="Y1" s="14"/>
      <c r="Z1" s="14"/>
      <c r="AA1" s="14"/>
      <c r="AB1" s="14"/>
      <c r="AC1" s="14"/>
      <c r="AD1" s="14"/>
      <c r="AE1" s="14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ht="13.5">
      <c r="A2" s="13" t="s">
        <v>2</v>
      </c>
      <c r="B2" s="12"/>
      <c r="C2" s="13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7"/>
      <c r="N2" s="14"/>
      <c r="O2" s="14"/>
      <c r="P2" s="14"/>
      <c r="Q2" s="14"/>
      <c r="R2" s="14"/>
      <c r="S2" s="14"/>
      <c r="T2" s="14"/>
      <c r="U2" s="14"/>
      <c r="V2" s="12"/>
      <c r="W2" s="17"/>
      <c r="X2" s="12"/>
      <c r="Y2" s="12"/>
      <c r="Z2" s="12"/>
      <c r="AA2" s="12"/>
      <c r="AB2" s="12"/>
      <c r="AC2" s="12"/>
      <c r="AD2" s="12"/>
      <c r="AE2" s="12"/>
      <c r="AF2" s="12"/>
      <c r="AG2" s="17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6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2.75">
      <c r="A4" s="5" t="s">
        <v>0</v>
      </c>
      <c r="B4" s="4">
        <v>0.01</v>
      </c>
      <c r="C4" s="4">
        <v>0.02</v>
      </c>
      <c r="D4" s="4">
        <v>0.03</v>
      </c>
      <c r="E4" s="4">
        <v>0.04</v>
      </c>
      <c r="F4" s="4">
        <v>0.05</v>
      </c>
      <c r="G4" s="4">
        <v>0.06</v>
      </c>
      <c r="H4" s="4">
        <v>0.07</v>
      </c>
      <c r="I4" s="4">
        <v>0.08</v>
      </c>
      <c r="J4" s="4">
        <v>0.09</v>
      </c>
      <c r="K4" s="4">
        <v>0.1</v>
      </c>
      <c r="L4" s="4">
        <v>0.11</v>
      </c>
      <c r="M4" s="4">
        <v>0.12</v>
      </c>
      <c r="N4" s="4">
        <v>0.13</v>
      </c>
      <c r="O4" s="4">
        <v>0.14</v>
      </c>
      <c r="P4" s="4">
        <v>0.15</v>
      </c>
      <c r="Q4" s="4">
        <v>0.16</v>
      </c>
      <c r="R4" s="4">
        <v>0.17</v>
      </c>
      <c r="S4" s="4">
        <v>0.18</v>
      </c>
      <c r="T4" s="4">
        <v>0.19</v>
      </c>
      <c r="U4" s="4">
        <v>0.2</v>
      </c>
      <c r="V4" s="4">
        <v>0.21</v>
      </c>
      <c r="W4" s="4">
        <v>0.22</v>
      </c>
      <c r="X4" s="4">
        <v>0.23</v>
      </c>
      <c r="Y4" s="4">
        <v>0.24</v>
      </c>
      <c r="Z4" s="4">
        <v>0.25</v>
      </c>
      <c r="AA4" s="4">
        <v>0.26</v>
      </c>
      <c r="AB4" s="4">
        <v>0.27</v>
      </c>
      <c r="AC4" s="4">
        <v>0.28</v>
      </c>
      <c r="AD4" s="4">
        <v>0.29</v>
      </c>
      <c r="AE4" s="4">
        <v>0.3</v>
      </c>
      <c r="AF4" s="4">
        <v>0.31</v>
      </c>
      <c r="AG4" s="4">
        <v>0.32</v>
      </c>
      <c r="AH4" s="4">
        <v>0.33</v>
      </c>
      <c r="AI4" s="4">
        <v>0.34</v>
      </c>
      <c r="AJ4" s="4">
        <v>0.35</v>
      </c>
      <c r="AK4" s="4">
        <v>0.36</v>
      </c>
      <c r="AL4" s="4">
        <v>0.37</v>
      </c>
      <c r="AM4" s="4">
        <v>0.38</v>
      </c>
      <c r="AN4" s="4">
        <v>0.39</v>
      </c>
      <c r="AO4" s="4">
        <v>0.4</v>
      </c>
      <c r="AP4" s="4">
        <v>0.41</v>
      </c>
      <c r="AQ4" s="4">
        <v>0.42</v>
      </c>
      <c r="AR4" s="4">
        <v>0.43</v>
      </c>
      <c r="AS4" s="4">
        <v>0.44</v>
      </c>
      <c r="AT4" s="4">
        <v>0.45</v>
      </c>
      <c r="AU4" s="4">
        <v>0.46</v>
      </c>
      <c r="AV4" s="4">
        <v>0.47</v>
      </c>
      <c r="AW4" s="4">
        <v>0.48</v>
      </c>
      <c r="AX4" s="4">
        <v>0.49</v>
      </c>
      <c r="AY4" s="4">
        <v>0.5</v>
      </c>
      <c r="AZ4" s="8" t="s">
        <v>0</v>
      </c>
    </row>
    <row r="5" spans="1:52" ht="12.75">
      <c r="A5" s="6">
        <v>1</v>
      </c>
      <c r="B5" s="1">
        <f>1/1.01</f>
        <v>0.9900990099009901</v>
      </c>
      <c r="C5" s="1">
        <f>1/1.02</f>
        <v>0.9803921568627451</v>
      </c>
      <c r="D5" s="1">
        <f>1/1.03</f>
        <v>0.970873786407767</v>
      </c>
      <c r="E5" s="1">
        <f>1/1.04</f>
        <v>0.9615384615384615</v>
      </c>
      <c r="F5" s="1">
        <f>1/1.05</f>
        <v>0.9523809523809523</v>
      </c>
      <c r="G5" s="1">
        <f>1/1.06</f>
        <v>0.9433962264150942</v>
      </c>
      <c r="H5" s="1">
        <f>1/1.07</f>
        <v>0.9345794392523364</v>
      </c>
      <c r="I5" s="1">
        <f>1/1.08</f>
        <v>0.9259259259259258</v>
      </c>
      <c r="J5" s="1">
        <f>1/1.09</f>
        <v>0.9174311926605504</v>
      </c>
      <c r="K5" s="1">
        <f>1/1.1</f>
        <v>0.9090909090909091</v>
      </c>
      <c r="L5" s="1">
        <f>1/1.11</f>
        <v>0.9009009009009008</v>
      </c>
      <c r="M5" s="1">
        <f>1/1.12</f>
        <v>0.8928571428571428</v>
      </c>
      <c r="N5" s="1">
        <f>1/1.13</f>
        <v>0.8849557522123894</v>
      </c>
      <c r="O5" s="1">
        <f>1/1.14</f>
        <v>0.8771929824561404</v>
      </c>
      <c r="P5" s="1">
        <f>1/1.15</f>
        <v>0.8695652173913044</v>
      </c>
      <c r="Q5" s="1">
        <f>1/1.16</f>
        <v>0.8620689655172414</v>
      </c>
      <c r="R5" s="1">
        <f>1/1.17</f>
        <v>0.8547008547008548</v>
      </c>
      <c r="S5" s="1">
        <f>1/1.18</f>
        <v>0.8474576271186441</v>
      </c>
      <c r="T5" s="1">
        <f>1/1.19</f>
        <v>0.8403361344537815</v>
      </c>
      <c r="U5" s="1">
        <f>1/1.2</f>
        <v>0.8333333333333334</v>
      </c>
      <c r="V5" s="1">
        <f>1/1.21</f>
        <v>0.8264462809917356</v>
      </c>
      <c r="W5" s="1">
        <f>1/1.22</f>
        <v>0.819672131147541</v>
      </c>
      <c r="X5" s="1">
        <f>1/1.23</f>
        <v>0.8130081300813008</v>
      </c>
      <c r="Y5" s="1">
        <f>1/1.24</f>
        <v>0.8064516129032259</v>
      </c>
      <c r="Z5" s="1">
        <f>1/1.25</f>
        <v>0.8</v>
      </c>
      <c r="AA5" s="1">
        <f>1/1.26</f>
        <v>0.7936507936507936</v>
      </c>
      <c r="AB5" s="1">
        <f>1/1.27</f>
        <v>0.7874015748031495</v>
      </c>
      <c r="AC5" s="1">
        <f>1/1.28</f>
        <v>0.78125</v>
      </c>
      <c r="AD5" s="1">
        <f>1/1.29</f>
        <v>0.7751937984496123</v>
      </c>
      <c r="AE5" s="1">
        <f>1/1.3</f>
        <v>0.7692307692307692</v>
      </c>
      <c r="AF5" s="1">
        <f>1/1.31</f>
        <v>0.7633587786259541</v>
      </c>
      <c r="AG5" s="1">
        <f>1/1.32</f>
        <v>0.7575757575757576</v>
      </c>
      <c r="AH5" s="1">
        <f>1/1.33</f>
        <v>0.7518796992481203</v>
      </c>
      <c r="AI5" s="1">
        <f>1/1.34</f>
        <v>0.7462686567164178</v>
      </c>
      <c r="AJ5" s="1">
        <f>1/1.35</f>
        <v>0.7407407407407407</v>
      </c>
      <c r="AK5" s="1">
        <f>1/1.36</f>
        <v>0.7352941176470588</v>
      </c>
      <c r="AL5" s="1">
        <f>1/1.37</f>
        <v>0.7299270072992701</v>
      </c>
      <c r="AM5" s="1">
        <f>1/1.38</f>
        <v>0.7246376811594204</v>
      </c>
      <c r="AN5" s="1">
        <f>1/1.39</f>
        <v>0.7194244604316548</v>
      </c>
      <c r="AO5" s="1">
        <f>1/1.4</f>
        <v>0.7142857142857143</v>
      </c>
      <c r="AP5" s="1">
        <f>1/1.41</f>
        <v>0.7092198581560284</v>
      </c>
      <c r="AQ5" s="1">
        <f>1/1.42</f>
        <v>0.7042253521126761</v>
      </c>
      <c r="AR5" s="1">
        <f>1/1.43</f>
        <v>0.6993006993006994</v>
      </c>
      <c r="AS5" s="1">
        <f>1/1.44</f>
        <v>0.6944444444444444</v>
      </c>
      <c r="AT5" s="1">
        <f>1/1.45</f>
        <v>0.6896551724137931</v>
      </c>
      <c r="AU5" s="1">
        <f>1/1.46</f>
        <v>0.684931506849315</v>
      </c>
      <c r="AV5" s="1">
        <f>1/1.47</f>
        <v>0.6802721088435374</v>
      </c>
      <c r="AW5" s="1">
        <f>1/1.48</f>
        <v>0.6756756756756757</v>
      </c>
      <c r="AX5" s="1">
        <f>1/1.49</f>
        <v>0.6711409395973155</v>
      </c>
      <c r="AY5" s="1">
        <f>1/1.5</f>
        <v>0.6666666666666666</v>
      </c>
      <c r="AZ5" s="9">
        <v>1</v>
      </c>
    </row>
    <row r="6" spans="1:52" ht="12.75">
      <c r="A6" s="6">
        <f>+A5+1</f>
        <v>2</v>
      </c>
      <c r="B6" s="1">
        <f>SUM('PV at n year'!B$5:B6)</f>
        <v>1.970395059307911</v>
      </c>
      <c r="C6" s="1">
        <f>SUM('PV at n year'!C$5:C6)</f>
        <v>1.9415609381007304</v>
      </c>
      <c r="D6" s="1">
        <f>SUM('PV at n year'!D$5:D6)</f>
        <v>1.9134696955415214</v>
      </c>
      <c r="E6" s="1">
        <f>SUM('PV at n year'!E$5:E6)</f>
        <v>1.8860946745562126</v>
      </c>
      <c r="F6" s="1">
        <f>SUM('PV at n year'!F$5:F6)</f>
        <v>1.8594104308390023</v>
      </c>
      <c r="G6" s="1">
        <f>SUM('PV at n year'!G$5:G6)</f>
        <v>1.8333926664293339</v>
      </c>
      <c r="H6" s="1">
        <f>SUM('PV at n year'!H$5:H6)</f>
        <v>1.8080181675255482</v>
      </c>
      <c r="I6" s="1">
        <f>SUM('PV at n year'!I$5:I6)</f>
        <v>1.783264746227709</v>
      </c>
      <c r="J6" s="1">
        <f>SUM('PV at n year'!J$5:J6)</f>
        <v>1.7591111859271105</v>
      </c>
      <c r="K6" s="1">
        <f>SUM('PV at n year'!K$5:K6)</f>
        <v>1.7355371900826446</v>
      </c>
      <c r="L6" s="1">
        <f>SUM('PV at n year'!L$5:L6)</f>
        <v>1.7125233341449555</v>
      </c>
      <c r="M6" s="1">
        <f>SUM('PV at n year'!M$5:M6)</f>
        <v>1.6900510204081631</v>
      </c>
      <c r="N6" s="1">
        <f>SUM('PV at n year'!N$5:N6)</f>
        <v>1.6681024355861855</v>
      </c>
      <c r="O6" s="1">
        <f>SUM('PV at n year'!O$5:O6)</f>
        <v>1.6466605109264392</v>
      </c>
      <c r="P6" s="1">
        <f>SUM('PV at n year'!P$5:P6)</f>
        <v>1.625708884688091</v>
      </c>
      <c r="Q6" s="1">
        <f>SUM('PV at n year'!Q$5:Q6)</f>
        <v>1.6052318668252084</v>
      </c>
      <c r="R6" s="1">
        <f>SUM('PV at n year'!R$5:R6)</f>
        <v>1.5852144057272264</v>
      </c>
      <c r="S6" s="1">
        <f>SUM('PV at n year'!S$5:S6)</f>
        <v>1.5656420568802072</v>
      </c>
      <c r="T6" s="1">
        <f>SUM('PV at n year'!T$5:T6)</f>
        <v>1.5465009533225054</v>
      </c>
      <c r="U6" s="1">
        <f>SUM('PV at n year'!U$5:U6)</f>
        <v>1.527777777777778</v>
      </c>
      <c r="V6" s="1">
        <f>SUM('PV at n year'!V$5:V6)</f>
        <v>1.5094597363568063</v>
      </c>
      <c r="W6" s="1">
        <f>SUM('PV at n year'!W$5:W6)</f>
        <v>1.4915345337274926</v>
      </c>
      <c r="X6" s="1">
        <f>SUM('PV at n year'!X$5:X6)</f>
        <v>1.473990349659594</v>
      </c>
      <c r="Y6" s="1">
        <f>SUM('PV at n year'!Y$5:Y6)</f>
        <v>1.4568158168574403</v>
      </c>
      <c r="Z6" s="1">
        <f>SUM('PV at n year'!Z$5:Z6)</f>
        <v>1.4400000000000002</v>
      </c>
      <c r="AA6" s="1">
        <f>SUM('PV at n year'!AA$5:AA6)</f>
        <v>1.4235323759133283</v>
      </c>
      <c r="AB6" s="1">
        <f>SUM('PV at n year'!AB$5:AB6)</f>
        <v>1.4074028148056295</v>
      </c>
      <c r="AC6" s="1">
        <f>SUM('PV at n year'!AC$5:AC6)</f>
        <v>1.3916015625</v>
      </c>
      <c r="AD6" s="1">
        <f>SUM('PV at n year'!AD$5:AD6)</f>
        <v>1.3761192236043507</v>
      </c>
      <c r="AE6" s="1">
        <f>SUM('PV at n year'!AE$5:AE6)</f>
        <v>1.36094674556213</v>
      </c>
      <c r="AF6" s="1">
        <f>SUM('PV at n year'!AF$5:AF6)</f>
        <v>1.3460754035312625</v>
      </c>
      <c r="AG6" s="1">
        <f>SUM('PV at n year'!AG$5:AG6)</f>
        <v>1.3314967860422406</v>
      </c>
      <c r="AH6" s="1">
        <f>SUM('PV at n year'!AH$5:AH6)</f>
        <v>1.3172027813895641</v>
      </c>
      <c r="AI6" s="1">
        <f>SUM('PV at n year'!AI$5:AI6)</f>
        <v>1.3031855647137447</v>
      </c>
      <c r="AJ6" s="1">
        <f>SUM('PV at n year'!AJ$5:AJ6)</f>
        <v>1.2894375857338818</v>
      </c>
      <c r="AK6" s="1">
        <f>SUM('PV at n year'!AK$5:AK6)</f>
        <v>1.2759515570934254</v>
      </c>
      <c r="AL6" s="1">
        <f>SUM('PV at n year'!AL$5:AL6)</f>
        <v>1.2627204432841386</v>
      </c>
      <c r="AM6" s="1">
        <f>SUM('PV at n year'!AM$5:AM6)</f>
        <v>1.2497374501155223</v>
      </c>
      <c r="AN6" s="1">
        <f>SUM('PV at n year'!AN$5:AN6)</f>
        <v>1.2369960146990322</v>
      </c>
      <c r="AO6" s="1">
        <f>SUM('PV at n year'!AO$5:AO6)</f>
        <v>1.2244897959183674</v>
      </c>
      <c r="AP6" s="1">
        <f>SUM('PV at n year'!AP$5:AP6)</f>
        <v>1.2122126653588854</v>
      </c>
      <c r="AQ6" s="1">
        <f>SUM('PV at n year'!AQ$5:AQ6)</f>
        <v>1.2001586986708987</v>
      </c>
      <c r="AR6" s="1">
        <f>SUM('PV at n year'!AR$5:AR6)</f>
        <v>1.1883221673431466</v>
      </c>
      <c r="AS6" s="1">
        <f>SUM('PV at n year'!AS$5:AS6)</f>
        <v>1.1766975308641974</v>
      </c>
      <c r="AT6" s="1">
        <f>SUM('PV at n year'!AT$5:AT6)</f>
        <v>1.165279429250892</v>
      </c>
      <c r="AU6" s="1">
        <f>SUM('PV at n year'!AU$5:AU6)</f>
        <v>1.1540626759241883</v>
      </c>
      <c r="AV6" s="1">
        <f>SUM('PV at n year'!AV$5:AV6)</f>
        <v>1.143042250913971</v>
      </c>
      <c r="AW6" s="1">
        <f>SUM('PV at n year'!AW$5:AW6)</f>
        <v>1.1322132943754566</v>
      </c>
      <c r="AX6" s="1">
        <f>SUM('PV at n year'!AX$5:AX6)</f>
        <v>1.121571100400883</v>
      </c>
      <c r="AY6" s="1">
        <f>SUM('PV at n year'!AY$5:AY6)</f>
        <v>1.1111111111111112</v>
      </c>
      <c r="AZ6" s="9">
        <f>+AZ5+1</f>
        <v>2</v>
      </c>
    </row>
    <row r="7" spans="1:52" ht="12.75">
      <c r="A7" s="6">
        <f aca="true" t="shared" si="0" ref="A7:A54">+A6+1</f>
        <v>3</v>
      </c>
      <c r="B7" s="1">
        <f>SUM('PV at n year'!B$5:B7)</f>
        <v>2.9409852072355553</v>
      </c>
      <c r="C7" s="1">
        <f>SUM('PV at n year'!C$5:C7)</f>
        <v>2.8838832726477746</v>
      </c>
      <c r="D7" s="1">
        <f>SUM('PV at n year'!D$5:D7)</f>
        <v>2.828611354894681</v>
      </c>
      <c r="E7" s="1">
        <f>SUM('PV at n year'!E$5:E7)</f>
        <v>2.7750910332271275</v>
      </c>
      <c r="F7" s="1">
        <f>SUM('PV at n year'!F$5:F7)</f>
        <v>2.7232480293704784</v>
      </c>
      <c r="G7" s="1">
        <f>SUM('PV at n year'!G$5:G7)</f>
        <v>2.6730119494616353</v>
      </c>
      <c r="H7" s="1">
        <f>SUM('PV at n year'!H$5:H7)</f>
        <v>2.6243160444164</v>
      </c>
      <c r="I7" s="1">
        <f>SUM('PV at n year'!I$5:I7)</f>
        <v>2.577096987247878</v>
      </c>
      <c r="J7" s="1">
        <f>SUM('PV at n year'!J$5:J7)</f>
        <v>2.5312946659881748</v>
      </c>
      <c r="K7" s="1">
        <f>SUM('PV at n year'!K$5:K7)</f>
        <v>2.4868519909842224</v>
      </c>
      <c r="L7" s="1">
        <f>SUM('PV at n year'!L$5:L7)</f>
        <v>2.4437147154459056</v>
      </c>
      <c r="M7" s="1">
        <f>SUM('PV at n year'!M$5:M7)</f>
        <v>2.4018312682215743</v>
      </c>
      <c r="N7" s="1">
        <f>SUM('PV at n year'!N$5:N7)</f>
        <v>2.361152597863881</v>
      </c>
      <c r="O7" s="1">
        <f>SUM('PV at n year'!O$5:O7)</f>
        <v>2.3216320271284556</v>
      </c>
      <c r="P7" s="1">
        <f>SUM('PV at n year'!P$5:P7)</f>
        <v>2.2832251171200793</v>
      </c>
      <c r="Q7" s="1">
        <f>SUM('PV at n year'!Q$5:Q7)</f>
        <v>2.245889540366559</v>
      </c>
      <c r="R7" s="1">
        <f>SUM('PV at n year'!R$5:R7)</f>
        <v>2.2095849621600228</v>
      </c>
      <c r="S7" s="1">
        <f>SUM('PV at n year'!S$5:S7)</f>
        <v>2.174272929559498</v>
      </c>
      <c r="T7" s="1">
        <f>SUM('PV at n year'!T$5:T7)</f>
        <v>2.139916767497904</v>
      </c>
      <c r="U7" s="1">
        <f>SUM('PV at n year'!U$5:U7)</f>
        <v>2.106481481481482</v>
      </c>
      <c r="V7" s="1">
        <f>SUM('PV at n year'!V$5:V7)</f>
        <v>2.073933666410584</v>
      </c>
      <c r="W7" s="1">
        <f>SUM('PV at n year'!W$5:W7)</f>
        <v>2.0422414210881086</v>
      </c>
      <c r="X7" s="1">
        <f>SUM('PV at n year'!X$5:X7)</f>
        <v>2.0113742680159303</v>
      </c>
      <c r="Y7" s="1">
        <f>SUM('PV at n year'!Y$5:Y7)</f>
        <v>1.9813030781108392</v>
      </c>
      <c r="Z7" s="1">
        <f>SUM('PV at n year'!Z$5:Z7)</f>
        <v>1.9520000000000004</v>
      </c>
      <c r="AA7" s="1">
        <f>SUM('PV at n year'!AA$5:AA7)</f>
        <v>1.9234383935820065</v>
      </c>
      <c r="AB7" s="1">
        <f>SUM('PV at n year'!AB$5:AB7)</f>
        <v>1.8955927675634876</v>
      </c>
      <c r="AC7" s="1">
        <f>SUM('PV at n year'!AC$5:AC7)</f>
        <v>1.868438720703125</v>
      </c>
      <c r="AD7" s="1">
        <f>SUM('PV at n year'!AD$5:AD7)</f>
        <v>1.8419528865150006</v>
      </c>
      <c r="AE7" s="1">
        <f>SUM('PV at n year'!AE$5:AE7)</f>
        <v>1.8161128812016383</v>
      </c>
      <c r="AF7" s="1">
        <f>SUM('PV at n year'!AF$5:AF7)</f>
        <v>1.790897254604017</v>
      </c>
      <c r="AG7" s="1">
        <f>SUM('PV at n year'!AG$5:AG7)</f>
        <v>1.7662854439713944</v>
      </c>
      <c r="AH7" s="1">
        <f>SUM('PV at n year'!AH$5:AH7)</f>
        <v>1.7422577303680933</v>
      </c>
      <c r="AI7" s="1">
        <f>SUM('PV at n year'!AI$5:AI7)</f>
        <v>1.7187951975475706</v>
      </c>
      <c r="AJ7" s="1">
        <f>SUM('PV at n year'!AJ$5:AJ7)</f>
        <v>1.6958796931362086</v>
      </c>
      <c r="AK7" s="1">
        <f>SUM('PV at n year'!AK$5:AK7)</f>
        <v>1.6734937919804598</v>
      </c>
      <c r="AL7" s="1">
        <f>SUM('PV at n year'!AL$5:AL7)</f>
        <v>1.651620761521269</v>
      </c>
      <c r="AM7" s="1">
        <f>SUM('PV at n year'!AM$5:AM7)</f>
        <v>1.6302445290692194</v>
      </c>
      <c r="AN7" s="1">
        <f>SUM('PV at n year'!AN$5:AN7)</f>
        <v>1.6093496508626133</v>
      </c>
      <c r="AO7" s="1">
        <f>SUM('PV at n year'!AO$5:AO7)</f>
        <v>1.588921282798834</v>
      </c>
      <c r="AP7" s="1">
        <f>SUM('PV at n year'!AP$5:AP7)</f>
        <v>1.5689451527367981</v>
      </c>
      <c r="AQ7" s="1">
        <f>SUM('PV at n year'!AQ$5:AQ7)</f>
        <v>1.5494075342752809</v>
      </c>
      <c r="AR7" s="1">
        <f>SUM('PV at n year'!AR$5:AR7)</f>
        <v>1.5302952219182844</v>
      </c>
      <c r="AS7" s="1">
        <f>SUM('PV at n year'!AS$5:AS7)</f>
        <v>1.5115955075445815</v>
      </c>
      <c r="AT7" s="1">
        <f>SUM('PV at n year'!AT$5:AT7)</f>
        <v>1.4932961581040636</v>
      </c>
      <c r="AU7" s="1">
        <f>SUM('PV at n year'!AU$5:AU7)</f>
        <v>1.475385394468622</v>
      </c>
      <c r="AV7" s="1">
        <f>SUM('PV at n year'!AV$5:AV7)</f>
        <v>1.4578518713700483</v>
      </c>
      <c r="AW7" s="1">
        <f>SUM('PV at n year'!AW$5:AW7)</f>
        <v>1.440684658361795</v>
      </c>
      <c r="AX7" s="1">
        <f>SUM('PV at n year'!AX$5:AX7)</f>
        <v>1.4238732217455592</v>
      </c>
      <c r="AY7" s="1">
        <f>SUM('PV at n year'!AY$5:AY7)</f>
        <v>1.4074074074074074</v>
      </c>
      <c r="AZ7" s="9">
        <f aca="true" t="shared" si="1" ref="AZ7:AZ54">+AZ6+1</f>
        <v>3</v>
      </c>
    </row>
    <row r="8" spans="1:52" ht="12.75">
      <c r="A8" s="6">
        <f t="shared" si="0"/>
        <v>4</v>
      </c>
      <c r="B8" s="1">
        <f>SUM('PV at n year'!B$5:B8)</f>
        <v>3.9019655517183716</v>
      </c>
      <c r="C8" s="1">
        <f>SUM('PV at n year'!C$5:C8)</f>
        <v>3.8077286986742886</v>
      </c>
      <c r="D8" s="1">
        <f>SUM('PV at n year'!D$5:D8)</f>
        <v>3.71709840281037</v>
      </c>
      <c r="E8" s="1">
        <f>SUM('PV at n year'!E$5:E8)</f>
        <v>3.629895224256853</v>
      </c>
      <c r="F8" s="1">
        <f>SUM('PV at n year'!F$5:F8)</f>
        <v>3.5459505041623602</v>
      </c>
      <c r="G8" s="1">
        <f>SUM('PV at n year'!G$5:G8)</f>
        <v>3.465105612699656</v>
      </c>
      <c r="H8" s="1">
        <f>SUM('PV at n year'!H$5:H8)</f>
        <v>3.3872112564639254</v>
      </c>
      <c r="I8" s="1">
        <f>SUM('PV at n year'!I$5:I8)</f>
        <v>3.312126840044331</v>
      </c>
      <c r="J8" s="1">
        <f>SUM('PV at n year'!J$5:J8)</f>
        <v>3.2397198770533713</v>
      </c>
      <c r="K8" s="1">
        <f>SUM('PV at n year'!K$5:K8)</f>
        <v>3.169865446349293</v>
      </c>
      <c r="L8" s="1">
        <f>SUM('PV at n year'!L$5:L8)</f>
        <v>3.1024456895909056</v>
      </c>
      <c r="M8" s="1">
        <f>SUM('PV at n year'!M$5:M8)</f>
        <v>3.0373493466264057</v>
      </c>
      <c r="N8" s="1">
        <f>SUM('PV at n year'!N$5:N8)</f>
        <v>2.974471325543258</v>
      </c>
      <c r="O8" s="1">
        <f>SUM('PV at n year'!O$5:O8)</f>
        <v>2.9137123044986453</v>
      </c>
      <c r="P8" s="1">
        <f>SUM('PV at n year'!P$5:P8)</f>
        <v>2.854978362713113</v>
      </c>
      <c r="Q8" s="1">
        <f>SUM('PV at n year'!Q$5:Q8)</f>
        <v>2.798180638247034</v>
      </c>
      <c r="R8" s="1">
        <f>SUM('PV at n year'!R$5:R8)</f>
        <v>2.7432350103931817</v>
      </c>
      <c r="S8" s="1">
        <f>SUM('PV at n year'!S$5:S8)</f>
        <v>2.6900618047114393</v>
      </c>
      <c r="T8" s="1">
        <f>SUM('PV at n year'!T$5:T8)</f>
        <v>2.6385855189058014</v>
      </c>
      <c r="U8" s="1">
        <f>SUM('PV at n year'!U$5:U8)</f>
        <v>2.588734567901235</v>
      </c>
      <c r="V8" s="1">
        <f>SUM('PV at n year'!V$5:V8)</f>
        <v>2.5404410466203173</v>
      </c>
      <c r="W8" s="1">
        <f>SUM('PV at n year'!W$5:W8)</f>
        <v>2.4936405090886136</v>
      </c>
      <c r="X8" s="1">
        <f>SUM('PV at n year'!X$5:X8)</f>
        <v>2.4482717626145774</v>
      </c>
      <c r="Y8" s="1">
        <f>SUM('PV at n year'!Y$5:Y8)</f>
        <v>2.4042766758958383</v>
      </c>
      <c r="Z8" s="1">
        <f>SUM('PV at n year'!Z$5:Z8)</f>
        <v>2.3616000000000006</v>
      </c>
      <c r="AA8" s="1">
        <f>SUM('PV at n year'!AA$5:AA8)</f>
        <v>2.3201892012555607</v>
      </c>
      <c r="AB8" s="1">
        <f>SUM('PV at n year'!AB$5:AB8)</f>
        <v>2.2799943051681004</v>
      </c>
      <c r="AC8" s="1">
        <f>SUM('PV at n year'!AC$5:AC8)</f>
        <v>2.2409677505493164</v>
      </c>
      <c r="AD8" s="1">
        <f>SUM('PV at n year'!AD$5:AD8)</f>
        <v>2.2030642531124034</v>
      </c>
      <c r="AE8" s="1">
        <f>SUM('PV at n year'!AE$5:AE8)</f>
        <v>2.166240677847414</v>
      </c>
      <c r="AF8" s="1">
        <f>SUM('PV at n year'!AF$5:AF8)</f>
        <v>2.1304559195450508</v>
      </c>
      <c r="AG8" s="1">
        <f>SUM('PV at n year'!AG$5:AG8)</f>
        <v>2.09567079088742</v>
      </c>
      <c r="AH8" s="1">
        <f>SUM('PV at n year'!AH$5:AH8)</f>
        <v>2.061847917569995</v>
      </c>
      <c r="AI8" s="1">
        <f>SUM('PV at n year'!AI$5:AI8)</f>
        <v>2.0289516399608734</v>
      </c>
      <c r="AJ8" s="1">
        <f>SUM('PV at n year'!AJ$5:AJ8)</f>
        <v>1.9969479208416359</v>
      </c>
      <c r="AK8" s="1">
        <f>SUM('PV at n year'!AK$5:AK8)</f>
        <v>1.9658042588091615</v>
      </c>
      <c r="AL8" s="1">
        <f>SUM('PV at n year'!AL$5:AL8)</f>
        <v>1.9354896069498313</v>
      </c>
      <c r="AM8" s="1">
        <f>SUM('PV at n year'!AM$5:AM8)</f>
        <v>1.9059742964269708</v>
      </c>
      <c r="AN8" s="1">
        <f>SUM('PV at n year'!AN$5:AN8)</f>
        <v>1.8772299646493622</v>
      </c>
      <c r="AO8" s="1">
        <f>SUM('PV at n year'!AO$5:AO8)</f>
        <v>1.849229487713453</v>
      </c>
      <c r="AP8" s="1">
        <f>SUM('PV at n year'!AP$5:AP8)</f>
        <v>1.8219469168346087</v>
      </c>
      <c r="AQ8" s="1">
        <f>SUM('PV at n year'!AQ$5:AQ8)</f>
        <v>1.795357418503719</v>
      </c>
      <c r="AR8" s="1">
        <f>SUM('PV at n year'!AR$5:AR8)</f>
        <v>1.7694372181246745</v>
      </c>
      <c r="AS8" s="1">
        <f>SUM('PV at n year'!AS$5:AS8)</f>
        <v>1.7441635469059593</v>
      </c>
      <c r="AT8" s="1">
        <f>SUM('PV at n year'!AT$5:AT8)</f>
        <v>1.719514591795906</v>
      </c>
      <c r="AU8" s="1">
        <f>SUM('PV at n year'!AU$5:AU8)</f>
        <v>1.6954694482661792</v>
      </c>
      <c r="AV8" s="1">
        <f>SUM('PV at n year'!AV$5:AV8)</f>
        <v>1.6720080757619376</v>
      </c>
      <c r="AW8" s="1">
        <f>SUM('PV at n year'!AW$5:AW8)</f>
        <v>1.6491112556498615</v>
      </c>
      <c r="AX8" s="1">
        <f>SUM('PV at n year'!AX$5:AX8)</f>
        <v>1.6267605515070869</v>
      </c>
      <c r="AY8" s="1">
        <f>SUM('PV at n year'!AY$5:AY8)</f>
        <v>1.6049382716049383</v>
      </c>
      <c r="AZ8" s="9">
        <f t="shared" si="1"/>
        <v>4</v>
      </c>
    </row>
    <row r="9" spans="1:52" ht="12.75">
      <c r="A9" s="6">
        <f t="shared" si="0"/>
        <v>5</v>
      </c>
      <c r="B9" s="1">
        <f>SUM('PV at n year'!B$5:B9)</f>
        <v>4.85343123932512</v>
      </c>
      <c r="C9" s="1">
        <f>SUM('PV at n year'!C$5:C9)</f>
        <v>4.713459508504204</v>
      </c>
      <c r="D9" s="1">
        <f>SUM('PV at n year'!D$5:D9)</f>
        <v>4.5797071871945345</v>
      </c>
      <c r="E9" s="1">
        <f>SUM('PV at n year'!E$5:E9)</f>
        <v>4.451822331016205</v>
      </c>
      <c r="F9" s="1">
        <f>SUM('PV at n year'!F$5:F9)</f>
        <v>4.329476670630819</v>
      </c>
      <c r="G9" s="1">
        <f>SUM('PV at n year'!G$5:G9)</f>
        <v>4.212363785565713</v>
      </c>
      <c r="H9" s="1">
        <f>SUM('PV at n year'!H$5:H9)</f>
        <v>4.100197435947594</v>
      </c>
      <c r="I9" s="1">
        <f>SUM('PV at n year'!I$5:I9)</f>
        <v>3.992710037078084</v>
      </c>
      <c r="J9" s="1">
        <f>SUM('PV at n year'!J$5:J9)</f>
        <v>3.8896512633517166</v>
      </c>
      <c r="K9" s="1">
        <f>SUM('PV at n year'!K$5:K9)</f>
        <v>3.790786769408448</v>
      </c>
      <c r="L9" s="1">
        <f>SUM('PV at n year'!L$5:L9)</f>
        <v>3.695897017649464</v>
      </c>
      <c r="M9" s="1">
        <f>SUM('PV at n year'!M$5:M9)</f>
        <v>3.604776202345005</v>
      </c>
      <c r="N9" s="1">
        <f>SUM('PV at n year'!N$5:N9)</f>
        <v>3.5172312615427064</v>
      </c>
      <c r="O9" s="1">
        <f>SUM('PV at n year'!O$5:O9)</f>
        <v>3.433080968858461</v>
      </c>
      <c r="P9" s="1">
        <f>SUM('PV at n year'!P$5:P9)</f>
        <v>3.3521550980114028</v>
      </c>
      <c r="Q9" s="1">
        <f>SUM('PV at n year'!Q$5:Q9)</f>
        <v>3.2742936536612364</v>
      </c>
      <c r="R9" s="1">
        <f>SUM('PV at n year'!R$5:R9)</f>
        <v>3.1993461627292152</v>
      </c>
      <c r="S9" s="1">
        <f>SUM('PV at n year'!S$5:S9)</f>
        <v>3.127171020941898</v>
      </c>
      <c r="T9" s="1">
        <f>SUM('PV at n year'!T$5:T9)</f>
        <v>3.057634889836808</v>
      </c>
      <c r="U9" s="1">
        <f>SUM('PV at n year'!U$5:U9)</f>
        <v>2.990612139917696</v>
      </c>
      <c r="V9" s="1">
        <f>SUM('PV at n year'!V$5:V9)</f>
        <v>2.925984336049849</v>
      </c>
      <c r="W9" s="1">
        <f>SUM('PV at n year'!W$5:W9)</f>
        <v>2.863639761548044</v>
      </c>
      <c r="X9" s="1">
        <f>SUM('PV at n year'!X$5:X9)</f>
        <v>2.803472977735429</v>
      </c>
      <c r="Y9" s="1">
        <f>SUM('PV at n year'!Y$5:Y9)</f>
        <v>2.745384416045031</v>
      </c>
      <c r="Z9" s="1">
        <f>SUM('PV at n year'!Z$5:Z9)</f>
        <v>2.6892800000000006</v>
      </c>
      <c r="AA9" s="1">
        <f>SUM('PV at n year'!AA$5:AA9)</f>
        <v>2.6350707946472705</v>
      </c>
      <c r="AB9" s="1">
        <f>SUM('PV at n year'!AB$5:AB9)</f>
        <v>2.5826726812347247</v>
      </c>
      <c r="AC9" s="1">
        <f>SUM('PV at n year'!AC$5:AC9)</f>
        <v>2.5320060551166534</v>
      </c>
      <c r="AD9" s="1">
        <f>SUM('PV at n year'!AD$5:AD9)</f>
        <v>2.4829955450483747</v>
      </c>
      <c r="AE9" s="1">
        <f>SUM('PV at n year'!AE$5:AE9)</f>
        <v>2.435569752190318</v>
      </c>
      <c r="AF9" s="1">
        <f>SUM('PV at n year'!AF$5:AF9)</f>
        <v>2.389661007286298</v>
      </c>
      <c r="AG9" s="1">
        <f>SUM('PV at n year'!AG$5:AG9)</f>
        <v>2.345205144611682</v>
      </c>
      <c r="AH9" s="1">
        <f>SUM('PV at n year'!AH$5:AH9)</f>
        <v>2.302141291406011</v>
      </c>
      <c r="AI9" s="1">
        <f>SUM('PV at n year'!AI$5:AI9)</f>
        <v>2.2604116716125917</v>
      </c>
      <c r="AJ9" s="1">
        <f>SUM('PV at n year'!AJ$5:AJ9)</f>
        <v>2.219961422845656</v>
      </c>
      <c r="AK9" s="1">
        <f>SUM('PV at n year'!AK$5:AK9)</f>
        <v>2.1807384255949716</v>
      </c>
      <c r="AL9" s="1">
        <f>SUM('PV at n year'!AL$5:AL9)</f>
        <v>2.1426931437590007</v>
      </c>
      <c r="AM9" s="1">
        <f>SUM('PV at n year'!AM$5:AM9)</f>
        <v>2.1057784756717184</v>
      </c>
      <c r="AN9" s="1">
        <f>SUM('PV at n year'!AN$5:AN9)</f>
        <v>2.0699496148556564</v>
      </c>
      <c r="AO9" s="1">
        <f>SUM('PV at n year'!AO$5:AO9)</f>
        <v>2.0351639197953237</v>
      </c>
      <c r="AP9" s="1">
        <f>SUM('PV at n year'!AP$5:AP9)</f>
        <v>2.001380792081283</v>
      </c>
      <c r="AQ9" s="1">
        <f>SUM('PV at n year'!AQ$5:AQ9)</f>
        <v>1.9685615623265629</v>
      </c>
      <c r="AR9" s="1">
        <f>SUM('PV at n year'!AR$5:AR9)</f>
        <v>1.9366693833039683</v>
      </c>
      <c r="AS9" s="1">
        <f>SUM('PV at n year'!AS$5:AS9)</f>
        <v>1.905669129795805</v>
      </c>
      <c r="AT9" s="1">
        <f>SUM('PV at n year'!AT$5:AT9)</f>
        <v>1.875527304686832</v>
      </c>
      <c r="AU9" s="1">
        <f>SUM('PV at n year'!AU$5:AU9)</f>
        <v>1.8462119508672459</v>
      </c>
      <c r="AV9" s="1">
        <f>SUM('PV at n year'!AV$5:AV9)</f>
        <v>1.8176925685455356</v>
      </c>
      <c r="AW9" s="1">
        <f>SUM('PV at n year'!AW$5:AW9)</f>
        <v>1.7899400376012577</v>
      </c>
      <c r="AX9" s="1">
        <f>SUM('PV at n year'!AX$5:AX9)</f>
        <v>1.7629265446356288</v>
      </c>
      <c r="AY9" s="1">
        <f>SUM('PV at n year'!AY$5:AY9)</f>
        <v>1.7366255144032923</v>
      </c>
      <c r="AZ9" s="9">
        <f t="shared" si="1"/>
        <v>5</v>
      </c>
    </row>
    <row r="10" spans="1:52" ht="12.75">
      <c r="A10" s="6">
        <f t="shared" si="0"/>
        <v>6</v>
      </c>
      <c r="B10" s="1">
        <f>SUM('PV at n year'!B$5:B10)</f>
        <v>5.795476474579327</v>
      </c>
      <c r="C10" s="1">
        <f>SUM('PV at n year'!C$5:C10)</f>
        <v>5.601430890690397</v>
      </c>
      <c r="D10" s="1">
        <f>SUM('PV at n year'!D$5:D10)</f>
        <v>5.417191443878189</v>
      </c>
      <c r="E10" s="1">
        <f>SUM('PV at n year'!E$5:E10)</f>
        <v>5.24213685674635</v>
      </c>
      <c r="F10" s="1">
        <f>SUM('PV at n year'!F$5:F10)</f>
        <v>5.075692067267447</v>
      </c>
      <c r="G10" s="1">
        <f>SUM('PV at n year'!G$5:G10)</f>
        <v>4.917324326005389</v>
      </c>
      <c r="H10" s="1">
        <f>SUM('PV at n year'!H$5:H10)</f>
        <v>4.766539659764106</v>
      </c>
      <c r="I10" s="1">
        <f>SUM('PV at n year'!I$5:I10)</f>
        <v>4.622879663961188</v>
      </c>
      <c r="J10" s="1">
        <f>SUM('PV at n year'!J$5:J10)</f>
        <v>4.485918590230932</v>
      </c>
      <c r="K10" s="1">
        <f>SUM('PV at n year'!K$5:K10)</f>
        <v>4.355260699462225</v>
      </c>
      <c r="L10" s="1">
        <f>SUM('PV at n year'!L$5:L10)</f>
        <v>4.230537853738255</v>
      </c>
      <c r="M10" s="1">
        <f>SUM('PV at n year'!M$5:M10)</f>
        <v>4.111407323522326</v>
      </c>
      <c r="N10" s="1">
        <f>SUM('PV at n year'!N$5:N10)</f>
        <v>3.9975497889758467</v>
      </c>
      <c r="O10" s="1">
        <f>SUM('PV at n year'!O$5:O10)</f>
        <v>3.88866751654251</v>
      </c>
      <c r="P10" s="1">
        <f>SUM('PV at n year'!P$5:P10)</f>
        <v>3.784482693922959</v>
      </c>
      <c r="Q10" s="1">
        <f>SUM('PV at n year'!Q$5:Q10)</f>
        <v>3.684735908328652</v>
      </c>
      <c r="R10" s="1">
        <f>SUM('PV at n year'!R$5:R10)</f>
        <v>3.589184754469415</v>
      </c>
      <c r="S10" s="1">
        <f>SUM('PV at n year'!S$5:S10)</f>
        <v>3.497602560120253</v>
      </c>
      <c r="T10" s="1">
        <f>SUM('PV at n year'!T$5:T10)</f>
        <v>3.409777218350259</v>
      </c>
      <c r="U10" s="1">
        <f>SUM('PV at n year'!U$5:U10)</f>
        <v>3.3255101165980805</v>
      </c>
      <c r="V10" s="1">
        <f>SUM('PV at n year'!V$5:V10)</f>
        <v>3.244615153760206</v>
      </c>
      <c r="W10" s="1">
        <f>SUM('PV at n year'!W$5:W10)</f>
        <v>3.166917837334462</v>
      </c>
      <c r="X10" s="1">
        <f>SUM('PV at n year'!X$5:X10)</f>
        <v>3.092254453443438</v>
      </c>
      <c r="Y10" s="1">
        <f>SUM('PV at n year'!Y$5:Y10)</f>
        <v>3.0204713032621218</v>
      </c>
      <c r="Z10" s="1">
        <f>SUM('PV at n year'!Z$5:Z10)</f>
        <v>2.9514240000000007</v>
      </c>
      <c r="AA10" s="1">
        <f>SUM('PV at n year'!AA$5:AA10)</f>
        <v>2.8849768211486273</v>
      </c>
      <c r="AB10" s="1">
        <f>SUM('PV at n year'!AB$5:AB10)</f>
        <v>2.8210021112084447</v>
      </c>
      <c r="AC10" s="1">
        <f>SUM('PV at n year'!AC$5:AC10)</f>
        <v>2.7593797305598855</v>
      </c>
      <c r="AD10" s="1">
        <f>SUM('PV at n year'!AD$5:AD10)</f>
        <v>2.6999965465491274</v>
      </c>
      <c r="AE10" s="1">
        <f>SUM('PV at n year'!AE$5:AE10)</f>
        <v>2.6427459632233212</v>
      </c>
      <c r="AF10" s="1">
        <f>SUM('PV at n year'!AF$5:AF10)</f>
        <v>2.58752748647809</v>
      </c>
      <c r="AG10" s="1">
        <f>SUM('PV at n year'!AG$5:AG10)</f>
        <v>2.534246321675517</v>
      </c>
      <c r="AH10" s="1">
        <f>SUM('PV at n year'!AH$5:AH10)</f>
        <v>2.482813001057151</v>
      </c>
      <c r="AI10" s="1">
        <f>SUM('PV at n year'!AI$5:AI10)</f>
        <v>2.4331430385168593</v>
      </c>
      <c r="AJ10" s="1">
        <f>SUM('PV at n year'!AJ$5:AJ10)</f>
        <v>2.3851566095153003</v>
      </c>
      <c r="AK10" s="1">
        <f>SUM('PV at n year'!AK$5:AK10)</f>
        <v>2.3387782541139495</v>
      </c>
      <c r="AL10" s="1">
        <f>SUM('PV at n year'!AL$5:AL10)</f>
        <v>2.293936601283942</v>
      </c>
      <c r="AM10" s="1">
        <f>SUM('PV at n year'!AM$5:AM10)</f>
        <v>2.2505641128055935</v>
      </c>
      <c r="AN10" s="1">
        <f>SUM('PV at n year'!AN$5:AN10)</f>
        <v>2.2085968452198967</v>
      </c>
      <c r="AO10" s="1">
        <f>SUM('PV at n year'!AO$5:AO10)</f>
        <v>2.1679742284252312</v>
      </c>
      <c r="AP10" s="1">
        <f>SUM('PV at n year'!AP$5:AP10)</f>
        <v>2.1286388596321157</v>
      </c>
      <c r="AQ10" s="1">
        <f>SUM('PV at n year'!AQ$5:AQ10)</f>
        <v>2.0905363114975795</v>
      </c>
      <c r="AR10" s="1">
        <f>SUM('PV at n year'!AR$5:AR10)</f>
        <v>2.0536149533594186</v>
      </c>
      <c r="AS10" s="1">
        <f>SUM('PV at n year'!AS$5:AS10)</f>
        <v>2.01782578458042</v>
      </c>
      <c r="AT10" s="1">
        <f>SUM('PV at n year'!AT$5:AT10)</f>
        <v>1.983122279094367</v>
      </c>
      <c r="AU10" s="1">
        <f>SUM('PV at n year'!AU$5:AU10)</f>
        <v>1.9494602403200312</v>
      </c>
      <c r="AV10" s="1">
        <f>SUM('PV at n year'!AV$5:AV10)</f>
        <v>1.916797665677235</v>
      </c>
      <c r="AW10" s="1">
        <f>SUM('PV at n year'!AW$5:AW10)</f>
        <v>1.8850946200008498</v>
      </c>
      <c r="AX10" s="1">
        <f>SUM('PV at n year'!AX$5:AX10)</f>
        <v>1.8543131172051202</v>
      </c>
      <c r="AY10" s="1">
        <f>SUM('PV at n year'!AY$5:AY10)</f>
        <v>1.8244170096021948</v>
      </c>
      <c r="AZ10" s="9">
        <f t="shared" si="1"/>
        <v>6</v>
      </c>
    </row>
    <row r="11" spans="1:52" ht="12.75">
      <c r="A11" s="6">
        <f t="shared" si="0"/>
        <v>7</v>
      </c>
      <c r="B11" s="1">
        <f>SUM('PV at n year'!B$5:B11)</f>
        <v>6.728194529286462</v>
      </c>
      <c r="C11" s="1">
        <f>SUM('PV at n year'!C$5:C11)</f>
        <v>6.47199106930431</v>
      </c>
      <c r="D11" s="1">
        <f>SUM('PV at n year'!D$5:D11)</f>
        <v>6.2302829552215435</v>
      </c>
      <c r="E11" s="1">
        <f>SUM('PV at n year'!E$5:E11)</f>
        <v>6.0020546699484125</v>
      </c>
      <c r="F11" s="1">
        <f>SUM('PV at n year'!F$5:F11)</f>
        <v>5.786373397397568</v>
      </c>
      <c r="G11" s="1">
        <f>SUM('PV at n year'!G$5:G11)</f>
        <v>5.582381439627724</v>
      </c>
      <c r="H11" s="1">
        <f>SUM('PV at n year'!H$5:H11)</f>
        <v>5.389289401648697</v>
      </c>
      <c r="I11" s="1">
        <f>SUM('PV at n year'!I$5:I11)</f>
        <v>5.206370059223322</v>
      </c>
      <c r="J11" s="1">
        <f>SUM('PV at n year'!J$5:J11)</f>
        <v>5.03295283507425</v>
      </c>
      <c r="K11" s="1">
        <f>SUM('PV at n year'!K$5:K11)</f>
        <v>4.868418817692932</v>
      </c>
      <c r="L11" s="1">
        <f>SUM('PV at n year'!L$5:L11)</f>
        <v>4.712196264629058</v>
      </c>
      <c r="M11" s="1">
        <f>SUM('PV at n year'!M$5:M11)</f>
        <v>4.56375653885922</v>
      </c>
      <c r="N11" s="1">
        <f>SUM('PV at n year'!N$5:N11)</f>
        <v>4.422610432721989</v>
      </c>
      <c r="O11" s="1">
        <f>SUM('PV at n year'!O$5:O11)</f>
        <v>4.288304839072377</v>
      </c>
      <c r="P11" s="1">
        <f>SUM('PV at n year'!P$5:P11)</f>
        <v>4.160419733846052</v>
      </c>
      <c r="Q11" s="1">
        <f>SUM('PV at n year'!Q$5:Q11)</f>
        <v>4.038565438214356</v>
      </c>
      <c r="R11" s="1">
        <f>SUM('PV at n year'!R$5:R11)</f>
        <v>3.922380132025141</v>
      </c>
      <c r="S11" s="1">
        <f>SUM('PV at n year'!S$5:S11)</f>
        <v>3.8115275933222486</v>
      </c>
      <c r="T11" s="1">
        <f>SUM('PV at n year'!T$5:T11)</f>
        <v>3.7056951414708057</v>
      </c>
      <c r="U11" s="1">
        <f>SUM('PV at n year'!U$5:U11)</f>
        <v>3.604591763831734</v>
      </c>
      <c r="V11" s="1">
        <f>SUM('PV at n year'!V$5:V11)</f>
        <v>3.507946408066286</v>
      </c>
      <c r="W11" s="1">
        <f>SUM('PV at n year'!W$5:W11)</f>
        <v>3.415506424044641</v>
      </c>
      <c r="X11" s="1">
        <f>SUM('PV at n year'!X$5:X11)</f>
        <v>3.3270361410109253</v>
      </c>
      <c r="Y11" s="1">
        <f>SUM('PV at n year'!Y$5:Y11)</f>
        <v>3.2423155671468726</v>
      </c>
      <c r="Z11" s="1">
        <f>SUM('PV at n year'!Z$5:Z11)</f>
        <v>3.161139200000001</v>
      </c>
      <c r="AA11" s="1">
        <f>SUM('PV at n year'!AA$5:AA11)</f>
        <v>3.083314937419545</v>
      </c>
      <c r="AB11" s="1">
        <f>SUM('PV at n year'!AB$5:AB11)</f>
        <v>3.0086630796916887</v>
      </c>
      <c r="AC11" s="1">
        <f>SUM('PV at n year'!AC$5:AC11)</f>
        <v>2.9370154144999105</v>
      </c>
      <c r="AD11" s="1">
        <f>SUM('PV at n year'!AD$5:AD11)</f>
        <v>2.868214377169866</v>
      </c>
      <c r="AE11" s="1">
        <f>SUM('PV at n year'!AE$5:AE11)</f>
        <v>2.8021122794025546</v>
      </c>
      <c r="AF11" s="1">
        <f>SUM('PV at n year'!AF$5:AF11)</f>
        <v>2.738570600364954</v>
      </c>
      <c r="AG11" s="1">
        <f>SUM('PV at n year'!AG$5:AG11)</f>
        <v>2.6774593346026645</v>
      </c>
      <c r="AH11" s="1">
        <f>SUM('PV at n year'!AH$5:AH11)</f>
        <v>2.618656391772294</v>
      </c>
      <c r="AI11" s="1">
        <f>SUM('PV at n year'!AI$5:AI11)</f>
        <v>2.5620470436692977</v>
      </c>
      <c r="AJ11" s="1">
        <f>SUM('PV at n year'!AJ$5:AJ11)</f>
        <v>2.5075234144557776</v>
      </c>
      <c r="AK11" s="1">
        <f>SUM('PV at n year'!AK$5:AK11)</f>
        <v>2.454984010377904</v>
      </c>
      <c r="AL11" s="1">
        <f>SUM('PV at n year'!AL$5:AL11)</f>
        <v>2.404333285608717</v>
      </c>
      <c r="AM11" s="1">
        <f>SUM('PV at n year'!AM$5:AM11)</f>
        <v>2.355481241163474</v>
      </c>
      <c r="AN11" s="1">
        <f>SUM('PV at n year'!AN$5:AN11)</f>
        <v>2.3083430541150336</v>
      </c>
      <c r="AO11" s="1">
        <f>SUM('PV at n year'!AO$5:AO11)</f>
        <v>2.262838734589451</v>
      </c>
      <c r="AP11" s="1">
        <f>SUM('PV at n year'!AP$5:AP11)</f>
        <v>2.2188928082497275</v>
      </c>
      <c r="AQ11" s="1">
        <f>SUM('PV at n year'!AQ$5:AQ11)</f>
        <v>2.176434022181394</v>
      </c>
      <c r="AR11" s="1">
        <f>SUM('PV at n year'!AR$5:AR11)</f>
        <v>2.135395072279314</v>
      </c>
      <c r="AS11" s="1">
        <f>SUM('PV at n year'!AS$5:AS11)</f>
        <v>2.0957123504030695</v>
      </c>
      <c r="AT11" s="1">
        <f>SUM('PV at n year'!AT$5:AT11)</f>
        <v>2.0573257097202533</v>
      </c>
      <c r="AU11" s="1">
        <f>SUM('PV at n year'!AU$5:AU11)</f>
        <v>2.0201782467945417</v>
      </c>
      <c r="AV11" s="1">
        <f>SUM('PV at n year'!AV$5:AV11)</f>
        <v>1.9842160991001598</v>
      </c>
      <c r="AW11" s="1">
        <f>SUM('PV at n year'!AW$5:AW11)</f>
        <v>1.9493882567573309</v>
      </c>
      <c r="AX11" s="1">
        <f>SUM('PV at n year'!AX$5:AX11)</f>
        <v>1.9156463873859868</v>
      </c>
      <c r="AY11" s="1">
        <f>SUM('PV at n year'!AY$5:AY11)</f>
        <v>1.8829446730681298</v>
      </c>
      <c r="AZ11" s="9">
        <f t="shared" si="1"/>
        <v>7</v>
      </c>
    </row>
    <row r="12" spans="1:52" ht="12.75">
      <c r="A12" s="6">
        <f t="shared" si="0"/>
        <v>8</v>
      </c>
      <c r="B12" s="1">
        <f>SUM('PV at n year'!B$5:B12)</f>
        <v>7.651677751768775</v>
      </c>
      <c r="C12" s="1">
        <f>SUM('PV at n year'!C$5:C12)</f>
        <v>7.325481440494421</v>
      </c>
      <c r="D12" s="1">
        <f>SUM('PV at n year'!D$5:D12)</f>
        <v>7.01969218953548</v>
      </c>
      <c r="E12" s="1">
        <f>SUM('PV at n year'!E$5:E12)</f>
        <v>6.732744874950396</v>
      </c>
      <c r="F12" s="1">
        <f>SUM('PV at n year'!F$5:F12)</f>
        <v>6.463212759426256</v>
      </c>
      <c r="G12" s="1">
        <f>SUM('PV at n year'!G$5:G12)</f>
        <v>6.2097938109695505</v>
      </c>
      <c r="H12" s="1">
        <f>SUM('PV at n year'!H$5:H12)</f>
        <v>5.971298506213736</v>
      </c>
      <c r="I12" s="1">
        <f>SUM('PV at n year'!I$5:I12)</f>
        <v>5.746638943725298</v>
      </c>
      <c r="J12" s="1">
        <f>SUM('PV at n year'!J$5:J12)</f>
        <v>5.534819114747018</v>
      </c>
      <c r="K12" s="1">
        <f>SUM('PV at n year'!K$5:K12)</f>
        <v>5.334926197902665</v>
      </c>
      <c r="L12" s="1">
        <f>SUM('PV at n year'!L$5:L12)</f>
        <v>5.146122760927079</v>
      </c>
      <c r="M12" s="1">
        <f>SUM('PV at n year'!M$5:M12)</f>
        <v>4.967639766838589</v>
      </c>
      <c r="N12" s="1">
        <f>SUM('PV at n year'!N$5:N12)</f>
        <v>4.798770294444238</v>
      </c>
      <c r="O12" s="1">
        <f>SUM('PV at n year'!O$5:O12)</f>
        <v>4.638863893923138</v>
      </c>
      <c r="P12" s="1">
        <f>SUM('PV at n year'!P$5:P12)</f>
        <v>4.4873215076922195</v>
      </c>
      <c r="Q12" s="1">
        <f>SUM('PV at n year'!Q$5:Q12)</f>
        <v>4.343590895012376</v>
      </c>
      <c r="R12" s="1">
        <f>SUM('PV at n year'!R$5:R12)</f>
        <v>4.207162506004394</v>
      </c>
      <c r="S12" s="1">
        <f>SUM('PV at n year'!S$5:S12)</f>
        <v>4.077565757052754</v>
      </c>
      <c r="T12" s="1">
        <f>SUM('PV at n year'!T$5:T12)</f>
        <v>3.9543656651015175</v>
      </c>
      <c r="U12" s="1">
        <f>SUM('PV at n year'!U$5:U12)</f>
        <v>3.837159803193112</v>
      </c>
      <c r="V12" s="1">
        <f>SUM('PV at n year'!V$5:V12)</f>
        <v>3.725575543856435</v>
      </c>
      <c r="W12" s="1">
        <f>SUM('PV at n year'!W$5:W12)</f>
        <v>3.619267560692329</v>
      </c>
      <c r="X12" s="1">
        <f>SUM('PV at n year'!X$5:X12)</f>
        <v>3.5179155617975</v>
      </c>
      <c r="Y12" s="1">
        <f>SUM('PV at n year'!Y$5:Y12)</f>
        <v>3.421222231570059</v>
      </c>
      <c r="Z12" s="1">
        <f>SUM('PV at n year'!Z$5:Z12)</f>
        <v>3.328911360000001</v>
      </c>
      <c r="AA12" s="1">
        <f>SUM('PV at n year'!AA$5:AA12)</f>
        <v>3.2407261408091625</v>
      </c>
      <c r="AB12" s="1">
        <f>SUM('PV at n year'!AB$5:AB12)</f>
        <v>3.1564276218044793</v>
      </c>
      <c r="AC12" s="1">
        <f>SUM('PV at n year'!AC$5:AC12)</f>
        <v>3.075793292578055</v>
      </c>
      <c r="AD12" s="1">
        <f>SUM('PV at n year'!AD$5:AD12)</f>
        <v>2.99861579625571</v>
      </c>
      <c r="AE12" s="1">
        <f>SUM('PV at n year'!AE$5:AE12)</f>
        <v>2.92470175338658</v>
      </c>
      <c r="AF12" s="1">
        <f>SUM('PV at n year'!AF$5:AF12)</f>
        <v>2.8538706873014914</v>
      </c>
      <c r="AG12" s="1">
        <f>SUM('PV at n year'!AG$5:AG12)</f>
        <v>2.785954041365655</v>
      </c>
      <c r="AH12" s="1">
        <f>SUM('PV at n year'!AH$5:AH12)</f>
        <v>2.7207942795280404</v>
      </c>
      <c r="AI12" s="1">
        <f>SUM('PV at n year'!AI$5:AI12)</f>
        <v>2.658244062439774</v>
      </c>
      <c r="AJ12" s="1">
        <f>SUM('PV at n year'!AJ$5:AJ12)</f>
        <v>2.5981654921894646</v>
      </c>
      <c r="AK12" s="1">
        <f>SUM('PV at n year'!AK$5:AK12)</f>
        <v>2.5404294193955175</v>
      </c>
      <c r="AL12" s="1">
        <f>SUM('PV at n year'!AL$5:AL12)</f>
        <v>2.484914807013662</v>
      </c>
      <c r="AM12" s="1">
        <f>SUM('PV at n year'!AM$5:AM12)</f>
        <v>2.4315081457706333</v>
      </c>
      <c r="AN12" s="1">
        <f>SUM('PV at n year'!AN$5:AN12)</f>
        <v>2.3801029166295207</v>
      </c>
      <c r="AO12" s="1">
        <f>SUM('PV at n year'!AO$5:AO12)</f>
        <v>2.3305990961353222</v>
      </c>
      <c r="AP12" s="1">
        <f>SUM('PV at n year'!AP$5:AP12)</f>
        <v>2.2829027008863316</v>
      </c>
      <c r="AQ12" s="1">
        <f>SUM('PV at n year'!AQ$5:AQ12)</f>
        <v>2.236925367733376</v>
      </c>
      <c r="AR12" s="1">
        <f>SUM('PV at n year'!AR$5:AR12)</f>
        <v>2.192583966628891</v>
      </c>
      <c r="AS12" s="1">
        <f>SUM('PV at n year'!AS$5:AS12)</f>
        <v>2.149800243335465</v>
      </c>
      <c r="AT12" s="1">
        <f>SUM('PV at n year'!AT$5:AT12)</f>
        <v>2.108500489462244</v>
      </c>
      <c r="AU12" s="1">
        <f>SUM('PV at n year'!AU$5:AU12)</f>
        <v>2.068615237530508</v>
      </c>
      <c r="AV12" s="1">
        <f>SUM('PV at n year'!AV$5:AV12)</f>
        <v>2.0300789789797005</v>
      </c>
      <c r="AW12" s="1">
        <f>SUM('PV at n year'!AW$5:AW12)</f>
        <v>1.9928299032144128</v>
      </c>
      <c r="AX12" s="1">
        <f>SUM('PV at n year'!AX$5:AX12)</f>
        <v>1.9568096559637496</v>
      </c>
      <c r="AY12" s="1">
        <f>SUM('PV at n year'!AY$5:AY12)</f>
        <v>1.9219631153787533</v>
      </c>
      <c r="AZ12" s="9">
        <f t="shared" si="1"/>
        <v>8</v>
      </c>
    </row>
    <row r="13" spans="1:52" ht="12.75">
      <c r="A13" s="6">
        <f t="shared" si="0"/>
        <v>9</v>
      </c>
      <c r="B13" s="1">
        <f>SUM('PV at n year'!B$5:B13)</f>
        <v>8.566017576008688</v>
      </c>
      <c r="C13" s="1">
        <f>SUM('PV at n year'!C$5:C13)</f>
        <v>8.162236706367079</v>
      </c>
      <c r="D13" s="1">
        <f>SUM('PV at n year'!D$5:D13)</f>
        <v>7.786108921879107</v>
      </c>
      <c r="E13" s="1">
        <f>SUM('PV at n year'!E$5:E13)</f>
        <v>7.435331610529226</v>
      </c>
      <c r="F13" s="1">
        <f>SUM('PV at n year'!F$5:F13)</f>
        <v>7.107821675644052</v>
      </c>
      <c r="G13" s="1">
        <f>SUM('PV at n year'!G$5:G13)</f>
        <v>6.801692274499575</v>
      </c>
      <c r="H13" s="1">
        <f>SUM('PV at n year'!H$5:H13)</f>
        <v>6.515232248797884</v>
      </c>
      <c r="I13" s="1">
        <f>SUM('PV at n year'!I$5:I13)</f>
        <v>6.246887910856756</v>
      </c>
      <c r="J13" s="1">
        <f>SUM('PV at n year'!J$5:J13)</f>
        <v>5.995246894263319</v>
      </c>
      <c r="K13" s="1">
        <f>SUM('PV at n year'!K$5:K13)</f>
        <v>5.75902381627515</v>
      </c>
      <c r="L13" s="1">
        <f>SUM('PV at n year'!L$5:L13)</f>
        <v>5.537047532366737</v>
      </c>
      <c r="M13" s="1">
        <f>SUM('PV at n year'!M$5:M13)</f>
        <v>5.328249791820169</v>
      </c>
      <c r="N13" s="1">
        <f>SUM('PV at n year'!N$5:N13)</f>
        <v>5.131655127826759</v>
      </c>
      <c r="O13" s="1">
        <f>SUM('PV at n year'!O$5:O13)</f>
        <v>4.9463718367746825</v>
      </c>
      <c r="P13" s="1">
        <f>SUM('PV at n year'!P$5:P13)</f>
        <v>4.7715839197323655</v>
      </c>
      <c r="Q13" s="1">
        <f>SUM('PV at n year'!Q$5:Q13)</f>
        <v>4.6065438750106695</v>
      </c>
      <c r="R13" s="1">
        <f>SUM('PV at n year'!R$5:R13)</f>
        <v>4.450566244448201</v>
      </c>
      <c r="S13" s="1">
        <f>SUM('PV at n year'!S$5:S13)</f>
        <v>4.303021828010809</v>
      </c>
      <c r="T13" s="1">
        <f>SUM('PV at n year'!T$5:T13)</f>
        <v>4.163332491681947</v>
      </c>
      <c r="U13" s="1">
        <f>SUM('PV at n year'!U$5:U13)</f>
        <v>4.0309665026609265</v>
      </c>
      <c r="V13" s="1">
        <f>SUM('PV at n year'!V$5:V13)</f>
        <v>3.905434333765649</v>
      </c>
      <c r="W13" s="1">
        <f>SUM('PV at n year'!W$5:W13)</f>
        <v>3.786284885813384</v>
      </c>
      <c r="X13" s="1">
        <f>SUM('PV at n year'!X$5:X13)</f>
        <v>3.673102082762195</v>
      </c>
      <c r="Y13" s="1">
        <f>SUM('PV at n year'!Y$5:Y13)</f>
        <v>3.5655017996532736</v>
      </c>
      <c r="Z13" s="1">
        <f>SUM('PV at n year'!Z$5:Z13)</f>
        <v>3.463129088000001</v>
      </c>
      <c r="AA13" s="1">
        <f>SUM('PV at n year'!AA$5:AA13)</f>
        <v>3.365655667308859</v>
      </c>
      <c r="AB13" s="1">
        <f>SUM('PV at n year'!AB$5:AB13)</f>
        <v>3.2727776549641567</v>
      </c>
      <c r="AC13" s="1">
        <f>SUM('PV at n year'!AC$5:AC13)</f>
        <v>3.1842135098266056</v>
      </c>
      <c r="AD13" s="1">
        <f>SUM('PV at n year'!AD$5:AD13)</f>
        <v>3.099702167640085</v>
      </c>
      <c r="AE13" s="1">
        <f>SUM('PV at n year'!AE$5:AE13)</f>
        <v>3.0190013487589074</v>
      </c>
      <c r="AF13" s="1">
        <f>SUM('PV at n year'!AF$5:AF13)</f>
        <v>2.941886020840833</v>
      </c>
      <c r="AG13" s="1">
        <f>SUM('PV at n year'!AG$5:AG13)</f>
        <v>2.8681470010345875</v>
      </c>
      <c r="AH13" s="1">
        <f>SUM('PV at n year'!AH$5:AH13)</f>
        <v>2.7975896838556693</v>
      </c>
      <c r="AI13" s="1">
        <f>SUM('PV at n year'!AI$5:AI13)</f>
        <v>2.7300328824177416</v>
      </c>
      <c r="AJ13" s="1">
        <f>SUM('PV at n year'!AJ$5:AJ13)</f>
        <v>2.665307771992196</v>
      </c>
      <c r="AK13" s="1">
        <f>SUM('PV at n year'!AK$5:AK13)</f>
        <v>2.603256926026116</v>
      </c>
      <c r="AL13" s="1">
        <f>SUM('PV at n year'!AL$5:AL13)</f>
        <v>2.5437334357763954</v>
      </c>
      <c r="AM13" s="1">
        <f>SUM('PV at n year'!AM$5:AM13)</f>
        <v>2.486600105630894</v>
      </c>
      <c r="AN13" s="1">
        <f>SUM('PV at n year'!AN$5:AN13)</f>
        <v>2.4317287169996553</v>
      </c>
      <c r="AO13" s="1">
        <f>SUM('PV at n year'!AO$5:AO13)</f>
        <v>2.378999354382373</v>
      </c>
      <c r="AP13" s="1">
        <f>SUM('PV at n year'!AP$5:AP13)</f>
        <v>2.3282997878626466</v>
      </c>
      <c r="AQ13" s="1">
        <f>SUM('PV at n year'!AQ$5:AQ13)</f>
        <v>2.27952490685449</v>
      </c>
      <c r="AR13" s="1">
        <f>SUM('PV at n year'!AR$5:AR13)</f>
        <v>2.232576200439784</v>
      </c>
      <c r="AS13" s="1">
        <f>SUM('PV at n year'!AS$5:AS13)</f>
        <v>2.187361280094073</v>
      </c>
      <c r="AT13" s="1">
        <f>SUM('PV at n year'!AT$5:AT13)</f>
        <v>2.143793441008444</v>
      </c>
      <c r="AU13" s="1">
        <f>SUM('PV at n year'!AU$5:AU13)</f>
        <v>2.10179125858254</v>
      </c>
      <c r="AV13" s="1">
        <f>SUM('PV at n year'!AV$5:AV13)</f>
        <v>2.0612782169929935</v>
      </c>
      <c r="AW13" s="1">
        <f>SUM('PV at n year'!AW$5:AW13)</f>
        <v>2.0221823670367653</v>
      </c>
      <c r="AX13" s="1">
        <f>SUM('PV at n year'!AX$5:AX13)</f>
        <v>1.984436010713926</v>
      </c>
      <c r="AY13" s="1">
        <f>SUM('PV at n year'!AY$5:AY13)</f>
        <v>1.9479754102525022</v>
      </c>
      <c r="AZ13" s="9">
        <f t="shared" si="1"/>
        <v>9</v>
      </c>
    </row>
    <row r="14" spans="1:52" ht="12.75">
      <c r="A14" s="6">
        <f t="shared" si="0"/>
        <v>10</v>
      </c>
      <c r="B14" s="1">
        <f>SUM('PV at n year'!B$5:B14)</f>
        <v>9.471304530701671</v>
      </c>
      <c r="C14" s="1">
        <f>SUM('PV at n year'!C$5:C14)</f>
        <v>8.982585006242234</v>
      </c>
      <c r="D14" s="1">
        <f>SUM('PV at n year'!D$5:D14)</f>
        <v>8.530202836775832</v>
      </c>
      <c r="E14" s="1">
        <f>SUM('PV at n year'!E$5:E14)</f>
        <v>8.110895779355024</v>
      </c>
      <c r="F14" s="1">
        <f>SUM('PV at n year'!F$5:F14)</f>
        <v>7.721734929184811</v>
      </c>
      <c r="G14" s="1">
        <f>SUM('PV at n year'!G$5:G14)</f>
        <v>7.360087051414693</v>
      </c>
      <c r="H14" s="1">
        <f>SUM('PV at n year'!H$5:H14)</f>
        <v>7.023581540932602</v>
      </c>
      <c r="I14" s="1">
        <f>SUM('PV at n year'!I$5:I14)</f>
        <v>6.7100813989414405</v>
      </c>
      <c r="J14" s="1">
        <f>SUM('PV at n year'!J$5:J14)</f>
        <v>6.417657701159008</v>
      </c>
      <c r="K14" s="1">
        <f>SUM('PV at n year'!K$5:K14)</f>
        <v>6.144567105704681</v>
      </c>
      <c r="L14" s="1">
        <f>SUM('PV at n year'!L$5:L14)</f>
        <v>5.889232011141203</v>
      </c>
      <c r="M14" s="1">
        <f>SUM('PV at n year'!M$5:M14)</f>
        <v>5.650223028410865</v>
      </c>
      <c r="N14" s="1">
        <f>SUM('PV at n year'!N$5:N14)</f>
        <v>5.426243475952885</v>
      </c>
      <c r="O14" s="1">
        <f>SUM('PV at n year'!O$5:O14)</f>
        <v>5.216115646293582</v>
      </c>
      <c r="P14" s="1">
        <f>SUM('PV at n year'!P$5:P14)</f>
        <v>5.018768625854231</v>
      </c>
      <c r="Q14" s="1">
        <f>SUM('PV at n year'!Q$5:Q14)</f>
        <v>4.8332274784574745</v>
      </c>
      <c r="R14" s="1">
        <f>SUM('PV at n year'!R$5:R14)</f>
        <v>4.6586036277335054</v>
      </c>
      <c r="S14" s="1">
        <f>SUM('PV at n year'!S$5:S14)</f>
        <v>4.494086294924415</v>
      </c>
      <c r="T14" s="1">
        <f>SUM('PV at n year'!T$5:T14)</f>
        <v>4.33893486695962</v>
      </c>
      <c r="U14" s="1">
        <f>SUM('PV at n year'!U$5:U14)</f>
        <v>4.192472085550772</v>
      </c>
      <c r="V14" s="1">
        <f>SUM('PV at n year'!V$5:V14)</f>
        <v>4.054077961789793</v>
      </c>
      <c r="W14" s="1">
        <f>SUM('PV at n year'!W$5:W14)</f>
        <v>3.9231843326339213</v>
      </c>
      <c r="X14" s="1">
        <f>SUM('PV at n year'!X$5:X14)</f>
        <v>3.799269985985524</v>
      </c>
      <c r="Y14" s="1">
        <f>SUM('PV at n year'!Y$5:Y14)</f>
        <v>3.6818562900429628</v>
      </c>
      <c r="Z14" s="1">
        <f>SUM('PV at n year'!Z$5:Z14)</f>
        <v>3.570503270400001</v>
      </c>
      <c r="AA14" s="1">
        <f>SUM('PV at n year'!AA$5:AA14)</f>
        <v>3.464806085165761</v>
      </c>
      <c r="AB14" s="1">
        <f>SUM('PV at n year'!AB$5:AB14)</f>
        <v>3.3643918543024856</v>
      </c>
      <c r="AC14" s="1">
        <f>SUM('PV at n year'!AC$5:AC14)</f>
        <v>3.2689168045520356</v>
      </c>
      <c r="AD14" s="1">
        <f>SUM('PV at n year'!AD$5:AD14)</f>
        <v>3.1780636958450272</v>
      </c>
      <c r="AE14" s="1">
        <f>SUM('PV at n year'!AE$5:AE14)</f>
        <v>3.091539499045313</v>
      </c>
      <c r="AF14" s="1">
        <f>SUM('PV at n year'!AF$5:AF14)</f>
        <v>3.0090732983517805</v>
      </c>
      <c r="AG14" s="1">
        <f>SUM('PV at n year'!AG$5:AG14)</f>
        <v>2.9304143947231727</v>
      </c>
      <c r="AH14" s="1">
        <f>SUM('PV at n year'!AH$5:AH14)</f>
        <v>2.8553305893651646</v>
      </c>
      <c r="AI14" s="1">
        <f>SUM('PV at n year'!AI$5:AI14)</f>
        <v>2.783606628669956</v>
      </c>
      <c r="AJ14" s="1">
        <f>SUM('PV at n year'!AJ$5:AJ14)</f>
        <v>2.715042794068293</v>
      </c>
      <c r="AK14" s="1">
        <f>SUM('PV at n year'!AK$5:AK14)</f>
        <v>2.6494536220780263</v>
      </c>
      <c r="AL14" s="1">
        <f>SUM('PV at n year'!AL$5:AL14)</f>
        <v>2.5866667414426243</v>
      </c>
      <c r="AM14" s="1">
        <f>SUM('PV at n year'!AM$5:AM14)</f>
        <v>2.526521815674561</v>
      </c>
      <c r="AN14" s="1">
        <f>SUM('PV at n year'!AN$5:AN14)</f>
        <v>2.4688695805752916</v>
      </c>
      <c r="AO14" s="1">
        <f>SUM('PV at n year'!AO$5:AO14)</f>
        <v>2.4135709674159807</v>
      </c>
      <c r="AP14" s="1">
        <f>SUM('PV at n year'!AP$5:AP14)</f>
        <v>2.3604963034486857</v>
      </c>
      <c r="AQ14" s="1">
        <f>SUM('PV at n year'!AQ$5:AQ14)</f>
        <v>2.3095245822918944</v>
      </c>
      <c r="AR14" s="1">
        <f>SUM('PV at n year'!AR$5:AR14)</f>
        <v>2.2605427975103387</v>
      </c>
      <c r="AS14" s="1">
        <f>SUM('PV at n year'!AS$5:AS14)</f>
        <v>2.2134453333986617</v>
      </c>
      <c r="AT14" s="1">
        <f>SUM('PV at n year'!AT$5:AT14)</f>
        <v>2.1681334075920304</v>
      </c>
      <c r="AU14" s="1">
        <f>SUM('PV at n year'!AU$5:AU14)</f>
        <v>2.1245145606729725</v>
      </c>
      <c r="AV14" s="1">
        <f>SUM('PV at n year'!AV$5:AV14)</f>
        <v>2.082502188430608</v>
      </c>
      <c r="AW14" s="1">
        <f>SUM('PV at n year'!AW$5:AW14)</f>
        <v>2.0420151128626793</v>
      </c>
      <c r="AX14" s="1">
        <f>SUM('PV at n year'!AX$5:AX14)</f>
        <v>2.0029771883986083</v>
      </c>
      <c r="AY14" s="1">
        <f>SUM('PV at n year'!AY$5:AY14)</f>
        <v>1.9653169401683348</v>
      </c>
      <c r="AZ14" s="9">
        <f t="shared" si="1"/>
        <v>10</v>
      </c>
    </row>
    <row r="15" spans="1:52" ht="12.75">
      <c r="A15" s="6">
        <f t="shared" si="0"/>
        <v>11</v>
      </c>
      <c r="B15" s="1">
        <f>SUM('PV at n year'!B$5:B15)</f>
        <v>10.367628248219477</v>
      </c>
      <c r="C15" s="1">
        <f>SUM('PV at n year'!C$5:C15)</f>
        <v>9.786848045335523</v>
      </c>
      <c r="D15" s="1">
        <f>SUM('PV at n year'!D$5:D15)</f>
        <v>9.252624113374594</v>
      </c>
      <c r="E15" s="1">
        <f>SUM('PV at n year'!E$5:E15)</f>
        <v>8.760476710918292</v>
      </c>
      <c r="F15" s="1">
        <f>SUM('PV at n year'!F$5:F15)</f>
        <v>8.306414218271248</v>
      </c>
      <c r="G15" s="1">
        <f>SUM('PV at n year'!G$5:G15)</f>
        <v>7.8868745768063135</v>
      </c>
      <c r="H15" s="1">
        <f>SUM('PV at n year'!H$5:H15)</f>
        <v>7.498674337320189</v>
      </c>
      <c r="I15" s="1">
        <f>SUM('PV at n year'!I$5:I15)</f>
        <v>7.138964258279111</v>
      </c>
      <c r="J15" s="1">
        <f>SUM('PV at n year'!J$5:J15)</f>
        <v>6.805190551522026</v>
      </c>
      <c r="K15" s="1">
        <f>SUM('PV at n year'!K$5:K15)</f>
        <v>6.4950610051860735</v>
      </c>
      <c r="L15" s="1">
        <f>SUM('PV at n year'!L$5:L15)</f>
        <v>6.206515325352434</v>
      </c>
      <c r="M15" s="1">
        <f>SUM('PV at n year'!M$5:M15)</f>
        <v>5.937699132509701</v>
      </c>
      <c r="N15" s="1">
        <f>SUM('PV at n year'!N$5:N15)</f>
        <v>5.686941129161845</v>
      </c>
      <c r="O15" s="1">
        <f>SUM('PV at n year'!O$5:O15)</f>
        <v>5.452733023064545</v>
      </c>
      <c r="P15" s="1">
        <f>SUM('PV at n year'!P$5:P15)</f>
        <v>5.233711848568897</v>
      </c>
      <c r="Q15" s="1">
        <f>SUM('PV at n year'!Q$5:Q15)</f>
        <v>5.028644377980582</v>
      </c>
      <c r="R15" s="1">
        <f>SUM('PV at n year'!R$5:R15)</f>
        <v>4.836413357037184</v>
      </c>
      <c r="S15" s="1">
        <f>SUM('PV at n year'!S$5:S15)</f>
        <v>4.6560053346817085</v>
      </c>
      <c r="T15" s="1">
        <f>SUM('PV at n year'!T$5:T15)</f>
        <v>4.486499888201362</v>
      </c>
      <c r="U15" s="1">
        <f>SUM('PV at n year'!U$5:U15)</f>
        <v>4.32706007129231</v>
      </c>
      <c r="V15" s="1">
        <f>SUM('PV at n year'!V$5:V15)</f>
        <v>4.176923935363465</v>
      </c>
      <c r="W15" s="1">
        <f>SUM('PV at n year'!W$5:W15)</f>
        <v>4.03539699396223</v>
      </c>
      <c r="X15" s="1">
        <f>SUM('PV at n year'!X$5:X15)</f>
        <v>3.9018455170614015</v>
      </c>
      <c r="Y15" s="1">
        <f>SUM('PV at n year'!Y$5:Y15)</f>
        <v>3.7756905564862606</v>
      </c>
      <c r="Z15" s="1">
        <f>SUM('PV at n year'!Z$5:Z15)</f>
        <v>3.656402616320001</v>
      </c>
      <c r="AA15" s="1">
        <f>SUM('PV at n year'!AA$5:AA15)</f>
        <v>3.543496892988699</v>
      </c>
      <c r="AB15" s="1">
        <f>SUM('PV at n year'!AB$5:AB15)</f>
        <v>3.4365290191358153</v>
      </c>
      <c r="AC15" s="1">
        <f>SUM('PV at n year'!AC$5:AC15)</f>
        <v>3.335091253556278</v>
      </c>
      <c r="AD15" s="1">
        <f>SUM('PV at n year'!AD$5:AD15)</f>
        <v>3.2388090665465326</v>
      </c>
      <c r="AE15" s="1">
        <f>SUM('PV at n year'!AE$5:AE15)</f>
        <v>3.147338076188702</v>
      </c>
      <c r="AF15" s="1">
        <f>SUM('PV at n year'!AF$5:AF15)</f>
        <v>3.0603612964517404</v>
      </c>
      <c r="AG15" s="1">
        <f>SUM('PV at n year'!AG$5:AG15)</f>
        <v>2.9775866626690703</v>
      </c>
      <c r="AH15" s="1">
        <f>SUM('PV at n year'!AH$5:AH15)</f>
        <v>2.8987448040339583</v>
      </c>
      <c r="AI15" s="1">
        <f>SUM('PV at n year'!AI$5:AI15)</f>
        <v>2.823587036320862</v>
      </c>
      <c r="AJ15" s="1">
        <f>SUM('PV at n year'!AJ$5:AJ15)</f>
        <v>2.751883551161698</v>
      </c>
      <c r="AK15" s="1">
        <f>SUM('PV at n year'!AK$5:AK15)</f>
        <v>2.683421780939725</v>
      </c>
      <c r="AL15" s="1">
        <f>SUM('PV at n year'!AL$5:AL15)</f>
        <v>2.6180049207610394</v>
      </c>
      <c r="AM15" s="1">
        <f>SUM('PV at n year'!AM$5:AM15)</f>
        <v>2.5554505910685226</v>
      </c>
      <c r="AN15" s="1">
        <f>SUM('PV at n year'!AN$5:AN15)</f>
        <v>2.4955896263131594</v>
      </c>
      <c r="AO15" s="1">
        <f>SUM('PV at n year'!AO$5:AO15)</f>
        <v>2.4382649767257005</v>
      </c>
      <c r="AP15" s="1">
        <f>SUM('PV at n year'!AP$5:AP15)</f>
        <v>2.3833307116657347</v>
      </c>
      <c r="AQ15" s="1">
        <f>SUM('PV at n year'!AQ$5:AQ15)</f>
        <v>2.3306511142900663</v>
      </c>
      <c r="AR15" s="1">
        <f>SUM('PV at n year'!AR$5:AR15)</f>
        <v>2.2800998583988386</v>
      </c>
      <c r="AS15" s="1">
        <f>SUM('PV at n year'!AS$5:AS15)</f>
        <v>2.231559259304626</v>
      </c>
      <c r="AT15" s="1">
        <f>SUM('PV at n year'!AT$5:AT15)</f>
        <v>2.18491959144278</v>
      </c>
      <c r="AU15" s="1">
        <f>SUM('PV at n year'!AU$5:AU15)</f>
        <v>2.140078466214365</v>
      </c>
      <c r="AV15" s="1">
        <f>SUM('PV at n year'!AV$5:AV15)</f>
        <v>2.096940264238509</v>
      </c>
      <c r="AW15" s="1">
        <f>SUM('PV at n year'!AW$5:AW15)</f>
        <v>2.055415616799108</v>
      </c>
      <c r="AX15" s="1">
        <f>SUM('PV at n year'!AX$5:AX15)</f>
        <v>2.0154209318111467</v>
      </c>
      <c r="AY15" s="1">
        <f>SUM('PV at n year'!AY$5:AY15)</f>
        <v>1.9768779601122233</v>
      </c>
      <c r="AZ15" s="9">
        <f t="shared" si="1"/>
        <v>11</v>
      </c>
    </row>
    <row r="16" spans="1:52" ht="12.75">
      <c r="A16" s="6">
        <f t="shared" si="0"/>
        <v>12</v>
      </c>
      <c r="B16" s="1">
        <f>SUM('PV at n year'!B$5:B16)</f>
        <v>11.255077473484631</v>
      </c>
      <c r="C16" s="1">
        <f>SUM('PV at n year'!C$5:C16)</f>
        <v>10.57534122091718</v>
      </c>
      <c r="D16" s="1">
        <f>SUM('PV at n year'!D$5:D16)</f>
        <v>9.954003993567568</v>
      </c>
      <c r="E16" s="1">
        <f>SUM('PV at n year'!E$5:E16)</f>
        <v>9.385073760498356</v>
      </c>
      <c r="F16" s="1">
        <f>SUM('PV at n year'!F$5:F16)</f>
        <v>8.863251636448808</v>
      </c>
      <c r="G16" s="1">
        <f>SUM('PV at n year'!G$5:G16)</f>
        <v>8.383843940383313</v>
      </c>
      <c r="H16" s="1">
        <f>SUM('PV at n year'!H$5:H16)</f>
        <v>7.942686296560924</v>
      </c>
      <c r="I16" s="1">
        <f>SUM('PV at n year'!I$5:I16)</f>
        <v>7.536078016925101</v>
      </c>
      <c r="J16" s="1">
        <f>SUM('PV at n year'!J$5:J16)</f>
        <v>7.160725276625712</v>
      </c>
      <c r="K16" s="1">
        <f>SUM('PV at n year'!K$5:K16)</f>
        <v>6.8136918228964305</v>
      </c>
      <c r="L16" s="1">
        <f>SUM('PV at n year'!L$5:L16)</f>
        <v>6.492356148966156</v>
      </c>
      <c r="M16" s="1">
        <f>SUM('PV at n year'!M$5:M16)</f>
        <v>6.19437422545509</v>
      </c>
      <c r="N16" s="1">
        <f>SUM('PV at n year'!N$5:N16)</f>
        <v>5.917647016957385</v>
      </c>
      <c r="O16" s="1">
        <f>SUM('PV at n year'!O$5:O16)</f>
        <v>5.660292125495215</v>
      </c>
      <c r="P16" s="1">
        <f>SUM('PV at n year'!P$5:P16)</f>
        <v>5.420618998755564</v>
      </c>
      <c r="Q16" s="1">
        <f>SUM('PV at n year'!Q$5:Q16)</f>
        <v>5.197107222397054</v>
      </c>
      <c r="R16" s="1">
        <f>SUM('PV at n year'!R$5:R16)</f>
        <v>4.988387484647166</v>
      </c>
      <c r="S16" s="1">
        <f>SUM('PV at n year'!S$5:S16)</f>
        <v>4.7932248598997536</v>
      </c>
      <c r="T16" s="1">
        <f>SUM('PV at n year'!T$5:T16)</f>
        <v>4.610504107732237</v>
      </c>
      <c r="U16" s="1">
        <f>SUM('PV at n year'!U$5:U16)</f>
        <v>4.439216726076926</v>
      </c>
      <c r="V16" s="1">
        <f>SUM('PV at n year'!V$5:V16)</f>
        <v>4.278449533358236</v>
      </c>
      <c r="W16" s="1">
        <f>SUM('PV at n year'!W$5:W16)</f>
        <v>4.127374585214943</v>
      </c>
      <c r="X16" s="1">
        <f>SUM('PV at n year'!X$5:X16)</f>
        <v>3.985240257773497</v>
      </c>
      <c r="Y16" s="1">
        <f>SUM('PV at n year'!Y$5:Y16)</f>
        <v>3.851363352005049</v>
      </c>
      <c r="Z16" s="1">
        <f>SUM('PV at n year'!Z$5:Z16)</f>
        <v>3.7251220930560014</v>
      </c>
      <c r="AA16" s="1">
        <f>SUM('PV at n year'!AA$5:AA16)</f>
        <v>3.605949915070396</v>
      </c>
      <c r="AB16" s="1">
        <f>SUM('PV at n year'!AB$5:AB16)</f>
        <v>3.4933299363274135</v>
      </c>
      <c r="AC16" s="1">
        <f>SUM('PV at n year'!AC$5:AC16)</f>
        <v>3.3867900418408423</v>
      </c>
      <c r="AD16" s="1">
        <f>SUM('PV at n year'!AD$5:AD16)</f>
        <v>3.2858985011988624</v>
      </c>
      <c r="AE16" s="1">
        <f>SUM('PV at n year'!AE$5:AE16)</f>
        <v>3.1902600586066936</v>
      </c>
      <c r="AF16" s="1">
        <f>SUM('PV at n year'!AF$5:AF16)</f>
        <v>3.099512440039496</v>
      </c>
      <c r="AG16" s="1">
        <f>SUM('PV at n year'!AG$5:AG16)</f>
        <v>3.0133232292947505</v>
      </c>
      <c r="AH16" s="1">
        <f>SUM('PV at n year'!AH$5:AH16)</f>
        <v>2.931387070702224</v>
      </c>
      <c r="AI16" s="1">
        <f>SUM('PV at n year'!AI$5:AI16)</f>
        <v>2.853423161433479</v>
      </c>
      <c r="AJ16" s="1">
        <f>SUM('PV at n year'!AJ$5:AJ16)</f>
        <v>2.7791730008605167</v>
      </c>
      <c r="AK16" s="1">
        <f>SUM('PV at n year'!AK$5:AK16)</f>
        <v>2.708398368338033</v>
      </c>
      <c r="AL16" s="1">
        <f>SUM('PV at n year'!AL$5:AL16)</f>
        <v>2.640879504205138</v>
      </c>
      <c r="AM16" s="1">
        <f>SUM('PV at n year'!AM$5:AM16)</f>
        <v>2.5764134717887845</v>
      </c>
      <c r="AN16" s="1">
        <f>SUM('PV at n year'!AN$5:AN16)</f>
        <v>2.514812680800834</v>
      </c>
      <c r="AO16" s="1">
        <f>SUM('PV at n year'!AO$5:AO16)</f>
        <v>2.4559035548040717</v>
      </c>
      <c r="AP16" s="1">
        <f>SUM('PV at n year'!AP$5:AP16)</f>
        <v>2.399525327422507</v>
      </c>
      <c r="AQ16" s="1">
        <f>SUM('PV at n year'!AQ$5:AQ16)</f>
        <v>2.345528953725399</v>
      </c>
      <c r="AR16" s="1">
        <f>SUM('PV at n year'!AR$5:AR16)</f>
        <v>2.293776124754433</v>
      </c>
      <c r="AS16" s="1">
        <f>SUM('PV at n year'!AS$5:AS16)</f>
        <v>2.2441383745171013</v>
      </c>
      <c r="AT16" s="1">
        <f>SUM('PV at n year'!AT$5:AT16)</f>
        <v>2.196496269960538</v>
      </c>
      <c r="AU16" s="1">
        <f>SUM('PV at n year'!AU$5:AU16)</f>
        <v>2.1507386754892908</v>
      </c>
      <c r="AV16" s="1">
        <f>SUM('PV at n year'!AV$5:AV16)</f>
        <v>2.1067620845159927</v>
      </c>
      <c r="AW16" s="1">
        <f>SUM('PV at n year'!AW$5:AW16)</f>
        <v>2.0644700113507484</v>
      </c>
      <c r="AX16" s="1">
        <f>SUM('PV at n year'!AX$5:AX16)</f>
        <v>2.0237724374571457</v>
      </c>
      <c r="AY16" s="1">
        <f>SUM('PV at n year'!AY$5:AY16)</f>
        <v>1.9845853067414823</v>
      </c>
      <c r="AZ16" s="9">
        <f t="shared" si="1"/>
        <v>12</v>
      </c>
    </row>
    <row r="17" spans="1:52" ht="12.75">
      <c r="A17" s="6">
        <f t="shared" si="0"/>
        <v>13</v>
      </c>
      <c r="B17" s="1">
        <f>SUM('PV at n year'!B$5:B17)</f>
        <v>12.13374007275706</v>
      </c>
      <c r="C17" s="1">
        <f>SUM('PV at n year'!C$5:C17)</f>
        <v>11.348373745997234</v>
      </c>
      <c r="D17" s="1">
        <f>SUM('PV at n year'!D$5:D17)</f>
        <v>10.634955333560747</v>
      </c>
      <c r="E17" s="1">
        <f>SUM('PV at n year'!E$5:E17)</f>
        <v>9.985647846633034</v>
      </c>
      <c r="F17" s="1">
        <f>SUM('PV at n year'!F$5:F17)</f>
        <v>9.393572987094103</v>
      </c>
      <c r="G17" s="1">
        <f>SUM('PV at n year'!G$5:G17)</f>
        <v>8.852682962625765</v>
      </c>
      <c r="H17" s="1">
        <f>SUM('PV at n year'!H$5:H17)</f>
        <v>8.357650744449462</v>
      </c>
      <c r="I17" s="1">
        <f>SUM('PV at n year'!I$5:I17)</f>
        <v>7.903775941597315</v>
      </c>
      <c r="J17" s="1">
        <f>SUM('PV at n year'!J$5:J17)</f>
        <v>7.486903923509827</v>
      </c>
      <c r="K17" s="1">
        <f>SUM('PV at n year'!K$5:K17)</f>
        <v>7.103356202633118</v>
      </c>
      <c r="L17" s="1">
        <f>SUM('PV at n year'!L$5:L17)</f>
        <v>6.749870404474013</v>
      </c>
      <c r="M17" s="1">
        <f>SUM('PV at n year'!M$5:M17)</f>
        <v>6.423548415584902</v>
      </c>
      <c r="N17" s="1">
        <f>SUM('PV at n year'!N$5:N17)</f>
        <v>6.121811519431315</v>
      </c>
      <c r="O17" s="1">
        <f>SUM('PV at n year'!O$5:O17)</f>
        <v>5.842361513592294</v>
      </c>
      <c r="P17" s="1">
        <f>SUM('PV at n year'!P$5:P17)</f>
        <v>5.583146955439621</v>
      </c>
      <c r="Q17" s="1">
        <f>SUM('PV at n year'!Q$5:Q17)</f>
        <v>5.342333812411254</v>
      </c>
      <c r="R17" s="1">
        <f>SUM('PV at n year'!R$5:R17)</f>
        <v>5.118279901407835</v>
      </c>
      <c r="S17" s="1">
        <f>SUM('PV at n year'!S$5:S17)</f>
        <v>4.909512593135385</v>
      </c>
      <c r="T17" s="1">
        <f>SUM('PV at n year'!T$5:T17)</f>
        <v>4.714709334228771</v>
      </c>
      <c r="U17" s="1">
        <f>SUM('PV at n year'!U$5:U17)</f>
        <v>4.532680605064105</v>
      </c>
      <c r="V17" s="1">
        <f>SUM('PV at n year'!V$5:V17)</f>
        <v>4.362354986246476</v>
      </c>
      <c r="W17" s="1">
        <f>SUM('PV at n year'!W$5:W17)</f>
        <v>4.202766053454871</v>
      </c>
      <c r="X17" s="1">
        <f>SUM('PV at n year'!X$5:X17)</f>
        <v>4.053040859978452</v>
      </c>
      <c r="Y17" s="1">
        <f>SUM('PV at n year'!Y$5:Y17)</f>
        <v>3.9123898000040724</v>
      </c>
      <c r="Z17" s="1">
        <f>SUM('PV at n year'!Z$5:Z17)</f>
        <v>3.7800976744448014</v>
      </c>
      <c r="AA17" s="1">
        <f>SUM('PV at n year'!AA$5:AA17)</f>
        <v>3.6555158056114254</v>
      </c>
      <c r="AB17" s="1">
        <f>SUM('PV at n year'!AB$5:AB17)</f>
        <v>3.538055067974341</v>
      </c>
      <c r="AC17" s="1">
        <f>SUM('PV at n year'!AC$5:AC17)</f>
        <v>3.427179720188158</v>
      </c>
      <c r="AD17" s="1">
        <f>SUM('PV at n year'!AD$5:AD17)</f>
        <v>3.322401938913847</v>
      </c>
      <c r="AE17" s="1">
        <f>SUM('PV at n year'!AE$5:AE17)</f>
        <v>3.2232769681589946</v>
      </c>
      <c r="AF17" s="1">
        <f>SUM('PV at n year'!AF$5:AF17)</f>
        <v>3.1293988091904548</v>
      </c>
      <c r="AG17" s="1">
        <f>SUM('PV at n year'!AG$5:AG17)</f>
        <v>3.040396385829357</v>
      </c>
      <c r="AH17" s="1">
        <f>SUM('PV at n year'!AH$5:AH17)</f>
        <v>2.9559301283475365</v>
      </c>
      <c r="AI17" s="1">
        <f>SUM('PV at n year'!AI$5:AI17)</f>
        <v>2.875688926442894</v>
      </c>
      <c r="AJ17" s="1">
        <f>SUM('PV at n year'!AJ$5:AJ17)</f>
        <v>2.7993874080448267</v>
      </c>
      <c r="AK17" s="1">
        <f>SUM('PV at n year'!AK$5:AK17)</f>
        <v>2.726763506130906</v>
      </c>
      <c r="AL17" s="1">
        <f>SUM('PV at n year'!AL$5:AL17)</f>
        <v>2.6575762804417065</v>
      </c>
      <c r="AM17" s="1">
        <f>SUM('PV at n year'!AM$5:AM17)</f>
        <v>2.591603965064337</v>
      </c>
      <c r="AN17" s="1">
        <f>SUM('PV at n year'!AN$5:AN17)</f>
        <v>2.528642216403478</v>
      </c>
      <c r="AO17" s="1">
        <f>SUM('PV at n year'!AO$5:AO17)</f>
        <v>2.4685025391457653</v>
      </c>
      <c r="AP17" s="1">
        <f>SUM('PV at n year'!AP$5:AP17)</f>
        <v>2.4110108705124165</v>
      </c>
      <c r="AQ17" s="1">
        <f>SUM('PV at n year'!AQ$5:AQ17)</f>
        <v>2.3560063054404217</v>
      </c>
      <c r="AR17" s="1">
        <f>SUM('PV at n year'!AR$5:AR17)</f>
        <v>2.3033399473807226</v>
      </c>
      <c r="AS17" s="1">
        <f>SUM('PV at n year'!AS$5:AS17)</f>
        <v>2.252873871192431</v>
      </c>
      <c r="AT17" s="1">
        <f>SUM('PV at n year'!AT$5:AT17)</f>
        <v>2.2044801861796817</v>
      </c>
      <c r="AU17" s="1">
        <f>SUM('PV at n year'!AU$5:AU17)</f>
        <v>2.1580401886912948</v>
      </c>
      <c r="AV17" s="1">
        <f>SUM('PV at n year'!AV$5:AV17)</f>
        <v>2.113443594908839</v>
      </c>
      <c r="AW17" s="1">
        <f>SUM('PV at n year'!AW$5:AW17)</f>
        <v>2.0705878455072626</v>
      </c>
      <c r="AX17" s="1">
        <f>SUM('PV at n year'!AX$5:AX17)</f>
        <v>2.0293774748034537</v>
      </c>
      <c r="AY17" s="1">
        <f>SUM('PV at n year'!AY$5:AY17)</f>
        <v>1.989723537827655</v>
      </c>
      <c r="AZ17" s="9">
        <f t="shared" si="1"/>
        <v>13</v>
      </c>
    </row>
    <row r="18" spans="1:52" ht="12.75">
      <c r="A18" s="6">
        <f t="shared" si="0"/>
        <v>14</v>
      </c>
      <c r="B18" s="1">
        <f>SUM('PV at n year'!B$5:B18)</f>
        <v>13.003703042333722</v>
      </c>
      <c r="C18" s="1">
        <f>SUM('PV at n year'!C$5:C18)</f>
        <v>12.106248770585523</v>
      </c>
      <c r="D18" s="1">
        <f>SUM('PV at n year'!D$5:D18)</f>
        <v>11.296073139379367</v>
      </c>
      <c r="E18" s="1">
        <f>SUM('PV at n year'!E$5:E18)</f>
        <v>10.56312292945484</v>
      </c>
      <c r="F18" s="1">
        <f>SUM('PV at n year'!F$5:F18)</f>
        <v>9.89864094008962</v>
      </c>
      <c r="G18" s="1">
        <f>SUM('PV at n year'!G$5:G18)</f>
        <v>9.294983927005438</v>
      </c>
      <c r="H18" s="1">
        <f>SUM('PV at n year'!H$5:H18)</f>
        <v>8.745467985466787</v>
      </c>
      <c r="I18" s="1">
        <f>SUM('PV at n year'!I$5:I18)</f>
        <v>8.244236982960476</v>
      </c>
      <c r="J18" s="1">
        <f>SUM('PV at n year'!J$5:J18)</f>
        <v>7.786150388541125</v>
      </c>
      <c r="K18" s="1">
        <f>SUM('PV at n year'!K$5:K18)</f>
        <v>7.366687456939198</v>
      </c>
      <c r="L18" s="1">
        <f>SUM('PV at n year'!L$5:L18)</f>
        <v>6.981865229255867</v>
      </c>
      <c r="M18" s="1">
        <f>SUM('PV at n year'!M$5:M18)</f>
        <v>6.628168228200805</v>
      </c>
      <c r="N18" s="1">
        <f>SUM('PV at n year'!N$5:N18)</f>
        <v>6.302488070293199</v>
      </c>
      <c r="O18" s="1">
        <f>SUM('PV at n year'!O$5:O18)</f>
        <v>6.002071503151136</v>
      </c>
      <c r="P18" s="1">
        <f>SUM('PV at n year'!P$5:P18)</f>
        <v>5.724475613425758</v>
      </c>
      <c r="Q18" s="1">
        <f>SUM('PV at n year'!Q$5:Q18)</f>
        <v>5.467529148630391</v>
      </c>
      <c r="R18" s="1">
        <f>SUM('PV at n year'!R$5:R18)</f>
        <v>5.2292990610323375</v>
      </c>
      <c r="S18" s="1">
        <f>SUM('PV at n year'!S$5:S18)</f>
        <v>5.008061519606259</v>
      </c>
      <c r="T18" s="1">
        <f>SUM('PV at n year'!T$5:T18)</f>
        <v>4.802276751452749</v>
      </c>
      <c r="U18" s="1">
        <f>SUM('PV at n year'!U$5:U18)</f>
        <v>4.610567170886754</v>
      </c>
      <c r="V18" s="1">
        <f>SUM('PV at n year'!V$5:V18)</f>
        <v>4.43169833574089</v>
      </c>
      <c r="W18" s="1">
        <f>SUM('PV at n year'!W$5:W18)</f>
        <v>4.264562338897435</v>
      </c>
      <c r="X18" s="1">
        <f>SUM('PV at n year'!X$5:X18)</f>
        <v>4.108163300795489</v>
      </c>
      <c r="Y18" s="1">
        <f>SUM('PV at n year'!Y$5:Y18)</f>
        <v>3.961604677422639</v>
      </c>
      <c r="Z18" s="1">
        <f>SUM('PV at n year'!Z$5:Z18)</f>
        <v>3.8240781395558416</v>
      </c>
      <c r="AA18" s="1">
        <f>SUM('PV at n year'!AA$5:AA18)</f>
        <v>3.6948538139773217</v>
      </c>
      <c r="AB18" s="1">
        <f>SUM('PV at n year'!AB$5:AB18)</f>
        <v>3.5732717070664104</v>
      </c>
      <c r="AC18" s="1">
        <f>SUM('PV at n year'!AC$5:AC18)</f>
        <v>3.4587341563969987</v>
      </c>
      <c r="AD18" s="1">
        <f>SUM('PV at n year'!AD$5:AD18)</f>
        <v>3.3506991774525945</v>
      </c>
      <c r="AE18" s="1">
        <f>SUM('PV at n year'!AE$5:AE18)</f>
        <v>3.2486745908915338</v>
      </c>
      <c r="AF18" s="1">
        <f>SUM('PV at n year'!AF$5:AF18)</f>
        <v>3.152212831443095</v>
      </c>
      <c r="AG18" s="1">
        <f>SUM('PV at n year'!AG$5:AG18)</f>
        <v>3.060906352901028</v>
      </c>
      <c r="AH18" s="1">
        <f>SUM('PV at n year'!AH$5:AH18)</f>
        <v>2.9743835551485236</v>
      </c>
      <c r="AI18" s="1">
        <f>SUM('PV at n year'!AI$5:AI18)</f>
        <v>2.892305168987234</v>
      </c>
      <c r="AJ18" s="1">
        <f>SUM('PV at n year'!AJ$5:AJ18)</f>
        <v>2.8143610429961674</v>
      </c>
      <c r="AK18" s="1">
        <f>SUM('PV at n year'!AK$5:AK18)</f>
        <v>2.7402672839197835</v>
      </c>
      <c r="AL18" s="1">
        <f>SUM('PV at n year'!AL$5:AL18)</f>
        <v>2.6697637083516104</v>
      </c>
      <c r="AM18" s="1">
        <f>SUM('PV at n year'!AM$5:AM18)</f>
        <v>2.602611568887201</v>
      </c>
      <c r="AN18" s="1">
        <f>SUM('PV at n year'!AN$5:AN18)</f>
        <v>2.53859152259243</v>
      </c>
      <c r="AO18" s="1">
        <f>SUM('PV at n year'!AO$5:AO18)</f>
        <v>2.4775018136755467</v>
      </c>
      <c r="AP18" s="1">
        <f>SUM('PV at n year'!AP$5:AP18)</f>
        <v>2.419156645753487</v>
      </c>
      <c r="AQ18" s="1">
        <f>SUM('PV at n year'!AQ$5:AQ18)</f>
        <v>2.363384722141142</v>
      </c>
      <c r="AR18" s="1">
        <f>SUM('PV at n year'!AR$5:AR18)</f>
        <v>2.310027935231275</v>
      </c>
      <c r="AS18" s="1">
        <f>SUM('PV at n year'!AS$5:AS18)</f>
        <v>2.258940188328077</v>
      </c>
      <c r="AT18" s="1">
        <f>SUM('PV at n year'!AT$5:AT18)</f>
        <v>2.2099863352963323</v>
      </c>
      <c r="AU18" s="1">
        <f>SUM('PV at n year'!AU$5:AU18)</f>
        <v>2.163041225131024</v>
      </c>
      <c r="AV18" s="1">
        <f>SUM('PV at n year'!AV$5:AV18)</f>
        <v>2.11798884007404</v>
      </c>
      <c r="AW18" s="1">
        <f>SUM('PV at n year'!AW$5:AW18)</f>
        <v>2.074721517234637</v>
      </c>
      <c r="AX18" s="1">
        <f>SUM('PV at n year'!AX$5:AX18)</f>
        <v>2.033139244834533</v>
      </c>
      <c r="AY18" s="1">
        <f>SUM('PV at n year'!AY$5:AY18)</f>
        <v>1.9931490252184367</v>
      </c>
      <c r="AZ18" s="9">
        <f t="shared" si="1"/>
        <v>14</v>
      </c>
    </row>
    <row r="19" spans="1:52" ht="12.75">
      <c r="A19" s="6">
        <f t="shared" si="0"/>
        <v>15</v>
      </c>
      <c r="B19" s="1">
        <f>SUM('PV at n year'!B$5:B19)</f>
        <v>13.8650525171621</v>
      </c>
      <c r="C19" s="1">
        <f>SUM('PV at n year'!C$5:C19)</f>
        <v>12.849263500574041</v>
      </c>
      <c r="D19" s="1">
        <f>SUM('PV at n year'!D$5:D19)</f>
        <v>11.937935086776085</v>
      </c>
      <c r="E19" s="1">
        <f>SUM('PV at n year'!E$5:E19)</f>
        <v>11.118387432168115</v>
      </c>
      <c r="F19" s="1">
        <f>SUM('PV at n year'!F$5:F19)</f>
        <v>10.37965803818059</v>
      </c>
      <c r="G19" s="1">
        <f>SUM('PV at n year'!G$5:G19)</f>
        <v>9.712248987740978</v>
      </c>
      <c r="H19" s="1">
        <f>SUM('PV at n year'!H$5:H19)</f>
        <v>9.107914005109146</v>
      </c>
      <c r="I19" s="1">
        <f>SUM('PV at n year'!I$5:I19)</f>
        <v>8.559478687926367</v>
      </c>
      <c r="J19" s="1">
        <f>SUM('PV at n year'!J$5:J19)</f>
        <v>8.060688429854242</v>
      </c>
      <c r="K19" s="1">
        <f>SUM('PV at n year'!K$5:K19)</f>
        <v>7.606079506308362</v>
      </c>
      <c r="L19" s="1">
        <f>SUM('PV at n year'!L$5:L19)</f>
        <v>7.190869575906185</v>
      </c>
      <c r="M19" s="1">
        <f>SUM('PV at n year'!M$5:M19)</f>
        <v>6.810864489465005</v>
      </c>
      <c r="N19" s="1">
        <f>SUM('PV at n year'!N$5:N19)</f>
        <v>6.462378823268318</v>
      </c>
      <c r="O19" s="1">
        <f>SUM('PV at n year'!O$5:O19)</f>
        <v>6.142167985220295</v>
      </c>
      <c r="P19" s="1">
        <f>SUM('PV at n year'!P$5:P19)</f>
        <v>5.847370098631095</v>
      </c>
      <c r="Q19" s="1">
        <f>SUM('PV at n year'!Q$5:Q19)</f>
        <v>5.575456162612407</v>
      </c>
      <c r="R19" s="1">
        <f>SUM('PV at n year'!R$5:R19)</f>
        <v>5.324187231651571</v>
      </c>
      <c r="S19" s="1">
        <f>SUM('PV at n year'!S$5:S19)</f>
        <v>5.091577558988356</v>
      </c>
      <c r="T19" s="1">
        <f>SUM('PV at n year'!T$5:T19)</f>
        <v>4.875862816346848</v>
      </c>
      <c r="U19" s="1">
        <f>SUM('PV at n year'!U$5:U19)</f>
        <v>4.675472642405628</v>
      </c>
      <c r="V19" s="1">
        <f>SUM('PV at n year'!V$5:V19)</f>
        <v>4.4890068890420585</v>
      </c>
      <c r="W19" s="1">
        <f>SUM('PV at n year'!W$5:W19)</f>
        <v>4.3152150318831435</v>
      </c>
      <c r="X19" s="1">
        <f>SUM('PV at n year'!X$5:X19)</f>
        <v>4.1529782933296655</v>
      </c>
      <c r="Y19" s="1">
        <f>SUM('PV at n year'!Y$5:Y19)</f>
        <v>4.001294094695677</v>
      </c>
      <c r="Z19" s="1">
        <f>SUM('PV at n year'!Z$5:Z19)</f>
        <v>3.8592625116446735</v>
      </c>
      <c r="AA19" s="1">
        <f>SUM('PV at n year'!AA$5:AA19)</f>
        <v>3.7260744555375567</v>
      </c>
      <c r="AB19" s="1">
        <f>SUM('PV at n year'!AB$5:AB19)</f>
        <v>3.6010013441467796</v>
      </c>
      <c r="AC19" s="1">
        <f>SUM('PV at n year'!AC$5:AC19)</f>
        <v>3.4833860596851554</v>
      </c>
      <c r="AD19" s="1">
        <f>SUM('PV at n year'!AD$5:AD19)</f>
        <v>3.3726350212810807</v>
      </c>
      <c r="AE19" s="1">
        <f>SUM('PV at n year'!AE$5:AE19)</f>
        <v>3.2682112237627177</v>
      </c>
      <c r="AF19" s="1">
        <f>SUM('PV at n year'!AF$5:AF19)</f>
        <v>3.1696281156054154</v>
      </c>
      <c r="AG19" s="1">
        <f>SUM('PV at n year'!AG$5:AG19)</f>
        <v>3.0764442067432034</v>
      </c>
      <c r="AH19" s="1">
        <f>SUM('PV at n year'!AH$5:AH19)</f>
        <v>2.9882583121417468</v>
      </c>
      <c r="AI19" s="1">
        <f>SUM('PV at n year'!AI$5:AI19)</f>
        <v>2.9047053499904725</v>
      </c>
      <c r="AJ19" s="1">
        <f>SUM('PV at n year'!AJ$5:AJ19)</f>
        <v>2.825452624441605</v>
      </c>
      <c r="AK19" s="1">
        <f>SUM('PV at n year'!AK$5:AK19)</f>
        <v>2.750196532293958</v>
      </c>
      <c r="AL19" s="1">
        <f>SUM('PV at n year'!AL$5:AL19)</f>
        <v>2.6786596411325623</v>
      </c>
      <c r="AM19" s="1">
        <f>SUM('PV at n year'!AM$5:AM19)</f>
        <v>2.6105880933965224</v>
      </c>
      <c r="AN19" s="1">
        <f>SUM('PV at n year'!AN$5:AN19)</f>
        <v>2.5457492968290865</v>
      </c>
      <c r="AO19" s="1">
        <f>SUM('PV at n year'!AO$5:AO19)</f>
        <v>2.4839298669111045</v>
      </c>
      <c r="AP19" s="1">
        <f>SUM('PV at n year'!AP$5:AP19)</f>
        <v>2.42493379131453</v>
      </c>
      <c r="AQ19" s="1">
        <f>SUM('PV at n year'!AQ$5:AQ19)</f>
        <v>2.368580790240241</v>
      </c>
      <c r="AR19" s="1">
        <f>SUM('PV at n year'!AR$5:AR19)</f>
        <v>2.3147048498120806</v>
      </c>
      <c r="AS19" s="1">
        <f>SUM('PV at n year'!AS$5:AS19)</f>
        <v>2.2631529085611644</v>
      </c>
      <c r="AT19" s="1">
        <f>SUM('PV at n year'!AT$5:AT19)</f>
        <v>2.213783679514712</v>
      </c>
      <c r="AU19" s="1">
        <f>SUM('PV at n year'!AU$5:AU19)</f>
        <v>2.1664665925554956</v>
      </c>
      <c r="AV19" s="1">
        <f>SUM('PV at n year'!AV$5:AV19)</f>
        <v>2.1210808435877824</v>
      </c>
      <c r="AW19" s="1">
        <f>SUM('PV at n year'!AW$5:AW19)</f>
        <v>2.077514538672052</v>
      </c>
      <c r="AX19" s="1">
        <f>SUM('PV at n year'!AX$5:AX19)</f>
        <v>2.0356639227077404</v>
      </c>
      <c r="AY19" s="1">
        <f>SUM('PV at n year'!AY$5:AY19)</f>
        <v>1.995432683478958</v>
      </c>
      <c r="AZ19" s="9">
        <f t="shared" si="1"/>
        <v>15</v>
      </c>
    </row>
    <row r="20" spans="1:52" ht="12.75">
      <c r="A20" s="6">
        <f t="shared" si="0"/>
        <v>16</v>
      </c>
      <c r="B20" s="1">
        <f>SUM('PV at n year'!B$5:B20)</f>
        <v>14.717873779368416</v>
      </c>
      <c r="C20" s="1">
        <f>SUM('PV at n year'!C$5:C20)</f>
        <v>13.577709314288276</v>
      </c>
      <c r="D20" s="1">
        <f>SUM('PV at n year'!D$5:D20)</f>
        <v>12.561102025996199</v>
      </c>
      <c r="E20" s="1">
        <f>SUM('PV at n year'!E$5:E20)</f>
        <v>11.652295607853956</v>
      </c>
      <c r="F20" s="1">
        <f>SUM('PV at n year'!F$5:F20)</f>
        <v>10.83776956017199</v>
      </c>
      <c r="G20" s="1">
        <f>SUM('PV at n year'!G$5:G20)</f>
        <v>10.105895271453752</v>
      </c>
      <c r="H20" s="1">
        <f>SUM('PV at n year'!H$5:H20)</f>
        <v>9.446648602905745</v>
      </c>
      <c r="I20" s="1">
        <f>SUM('PV at n year'!I$5:I20)</f>
        <v>8.851369155487376</v>
      </c>
      <c r="J20" s="1">
        <f>SUM('PV at n year'!J$5:J20)</f>
        <v>8.312558192526827</v>
      </c>
      <c r="K20" s="1">
        <f>SUM('PV at n year'!K$5:K20)</f>
        <v>7.82370864209851</v>
      </c>
      <c r="L20" s="1">
        <f>SUM('PV at n year'!L$5:L20)</f>
        <v>7.379161780095662</v>
      </c>
      <c r="M20" s="1">
        <f>SUM('PV at n year'!M$5:M20)</f>
        <v>6.97398615130804</v>
      </c>
      <c r="N20" s="1">
        <f>SUM('PV at n year'!N$5:N20)</f>
        <v>6.60387506483922</v>
      </c>
      <c r="O20" s="1">
        <f>SUM('PV at n year'!O$5:O20)</f>
        <v>6.2650596361581545</v>
      </c>
      <c r="P20" s="1">
        <f>SUM('PV at n year'!P$5:P20)</f>
        <v>5.954234868374866</v>
      </c>
      <c r="Q20" s="1">
        <f>SUM('PV at n year'!Q$5:Q20)</f>
        <v>5.668496691907248</v>
      </c>
      <c r="R20" s="1">
        <f>SUM('PV at n year'!R$5:R20)</f>
        <v>5.405288232180831</v>
      </c>
      <c r="S20" s="1">
        <f>SUM('PV at n year'!S$5:S20)</f>
        <v>5.162353863549455</v>
      </c>
      <c r="T20" s="1">
        <f>SUM('PV at n year'!T$5:T20)</f>
        <v>4.93769984566962</v>
      </c>
      <c r="U20" s="1">
        <f>SUM('PV at n year'!U$5:U20)</f>
        <v>4.729560535338024</v>
      </c>
      <c r="V20" s="1">
        <f>SUM('PV at n year'!V$5:V20)</f>
        <v>4.536369329786826</v>
      </c>
      <c r="W20" s="1">
        <f>SUM('PV at n year'!W$5:W20)</f>
        <v>4.3567336326911015</v>
      </c>
      <c r="X20" s="1">
        <f>SUM('PV at n year'!X$5:X20)</f>
        <v>4.189413246609484</v>
      </c>
      <c r="Y20" s="1">
        <f>SUM('PV at n year'!Y$5:Y20)</f>
        <v>4.033301689270707</v>
      </c>
      <c r="Z20" s="1">
        <f>SUM('PV at n year'!Z$5:Z20)</f>
        <v>3.8874100093157393</v>
      </c>
      <c r="AA20" s="1">
        <f>SUM('PV at n year'!AA$5:AA20)</f>
        <v>3.750852742490124</v>
      </c>
      <c r="AB20" s="1">
        <f>SUM('PV at n year'!AB$5:AB20)</f>
        <v>3.6228357040525823</v>
      </c>
      <c r="AC20" s="1">
        <f>SUM('PV at n year'!AC$5:AC20)</f>
        <v>3.5026453591290276</v>
      </c>
      <c r="AD20" s="1">
        <f>SUM('PV at n year'!AD$5:AD20)</f>
        <v>3.3896395513806827</v>
      </c>
      <c r="AE20" s="1">
        <f>SUM('PV at n year'!AE$5:AE20)</f>
        <v>3.283239402894398</v>
      </c>
      <c r="AF20" s="1">
        <f>SUM('PV at n year'!AF$5:AF20)</f>
        <v>3.1829222256529883</v>
      </c>
      <c r="AG20" s="1">
        <f>SUM('PV at n year'!AG$5:AG20)</f>
        <v>3.088215308138791</v>
      </c>
      <c r="AH20" s="1">
        <f>SUM('PV at n year'!AH$5:AH20)</f>
        <v>2.9986904602569524</v>
      </c>
      <c r="AI20" s="1">
        <f>SUM('PV at n year'!AI$5:AI20)</f>
        <v>2.9139592164107997</v>
      </c>
      <c r="AJ20" s="1">
        <f>SUM('PV at n year'!AJ$5:AJ20)</f>
        <v>2.833668610697485</v>
      </c>
      <c r="AK20" s="1">
        <f>SUM('PV at n year'!AK$5:AK20)</f>
        <v>2.7574974502161456</v>
      </c>
      <c r="AL20" s="1">
        <f>SUM('PV at n year'!AL$5:AL20)</f>
        <v>2.685153022724498</v>
      </c>
      <c r="AM20" s="1">
        <f>SUM('PV at n year'!AM$5:AM20)</f>
        <v>2.6163681836206685</v>
      </c>
      <c r="AN20" s="1">
        <f>SUM('PV at n year'!AN$5:AN20)</f>
        <v>2.5508987746971847</v>
      </c>
      <c r="AO20" s="1">
        <f>SUM('PV at n year'!AO$5:AO20)</f>
        <v>2.4885213335079315</v>
      </c>
      <c r="AP20" s="1">
        <f>SUM('PV at n year'!AP$5:AP20)</f>
        <v>2.4290310576698797</v>
      </c>
      <c r="AQ20" s="1">
        <f>SUM('PV at n year'!AQ$5:AQ20)</f>
        <v>2.3722399931269305</v>
      </c>
      <c r="AR20" s="1">
        <f>SUM('PV at n year'!AR$5:AR20)</f>
        <v>2.3179754194490076</v>
      </c>
      <c r="AS20" s="1">
        <f>SUM('PV at n year'!AS$5:AS20)</f>
        <v>2.266078408723031</v>
      </c>
      <c r="AT20" s="1">
        <f>SUM('PV at n year'!AT$5:AT20)</f>
        <v>2.216402537596353</v>
      </c>
      <c r="AU20" s="1">
        <f>SUM('PV at n year'!AU$5:AU20)</f>
        <v>2.1688127346270516</v>
      </c>
      <c r="AV20" s="1">
        <f>SUM('PV at n year'!AV$5:AV20)</f>
        <v>2.1231842473386275</v>
      </c>
      <c r="AW20" s="1">
        <f>SUM('PV at n year'!AW$5:AW20)</f>
        <v>2.079401715318954</v>
      </c>
      <c r="AX20" s="1">
        <f>SUM('PV at n year'!AX$5:AX20)</f>
        <v>2.0373583373877455</v>
      </c>
      <c r="AY20" s="1">
        <f>SUM('PV at n year'!AY$5:AY20)</f>
        <v>1.9969551223193054</v>
      </c>
      <c r="AZ20" s="9">
        <f t="shared" si="1"/>
        <v>16</v>
      </c>
    </row>
    <row r="21" spans="1:52" ht="12.75">
      <c r="A21" s="6">
        <f t="shared" si="0"/>
        <v>17</v>
      </c>
      <c r="B21" s="1">
        <f>SUM('PV at n year'!B$5:B21)</f>
        <v>15.562251266701402</v>
      </c>
      <c r="C21" s="1">
        <f>SUM('PV at n year'!C$5:C21)</f>
        <v>14.291871876753211</v>
      </c>
      <c r="D21" s="1">
        <f>SUM('PV at n year'!D$5:D21)</f>
        <v>13.16611847184097</v>
      </c>
      <c r="E21" s="1">
        <f>SUM('PV at n year'!E$5:E21)</f>
        <v>12.165668853705727</v>
      </c>
      <c r="F21" s="1">
        <f>SUM('PV at n year'!F$5:F21)</f>
        <v>11.274066247782848</v>
      </c>
      <c r="G21" s="1">
        <f>SUM('PV at n year'!G$5:G21)</f>
        <v>10.477259690050708</v>
      </c>
      <c r="H21" s="1">
        <f>SUM('PV at n year'!H$5:H21)</f>
        <v>9.763222993369855</v>
      </c>
      <c r="I21" s="1">
        <f>SUM('PV at n year'!I$5:I21)</f>
        <v>9.121638106932755</v>
      </c>
      <c r="J21" s="1">
        <f>SUM('PV at n year'!J$5:J21)</f>
        <v>8.543631369290667</v>
      </c>
      <c r="K21" s="1">
        <f>SUM('PV at n year'!K$5:K21)</f>
        <v>8.021553310998645</v>
      </c>
      <c r="L21" s="1">
        <f>SUM('PV at n year'!L$5:L21)</f>
        <v>7.548794396482577</v>
      </c>
      <c r="M21" s="1">
        <f>SUM('PV at n year'!M$5:M21)</f>
        <v>7.119630492239321</v>
      </c>
      <c r="N21" s="1">
        <f>SUM('PV at n year'!N$5:N21)</f>
        <v>6.729092977733823</v>
      </c>
      <c r="O21" s="1">
        <f>SUM('PV at n year'!O$5:O21)</f>
        <v>6.372859329963294</v>
      </c>
      <c r="P21" s="1">
        <f>SUM('PV at n year'!P$5:P21)</f>
        <v>6.04716075510858</v>
      </c>
      <c r="Q21" s="1">
        <f>SUM('PV at n year'!Q$5:Q21)</f>
        <v>5.748704044747628</v>
      </c>
      <c r="R21" s="1">
        <f>SUM('PV at n year'!R$5:R21)</f>
        <v>5.474605326650283</v>
      </c>
      <c r="S21" s="1">
        <f>SUM('PV at n year'!S$5:S21)</f>
        <v>5.22233378266903</v>
      </c>
      <c r="T21" s="1">
        <f>SUM('PV at n year'!T$5:T21)</f>
        <v>4.989663735856824</v>
      </c>
      <c r="U21" s="1">
        <f>SUM('PV at n year'!U$5:U21)</f>
        <v>4.7746337794483535</v>
      </c>
      <c r="V21" s="1">
        <f>SUM('PV at n year'!V$5:V21)</f>
        <v>4.57551184279903</v>
      </c>
      <c r="W21" s="1">
        <f>SUM('PV at n year'!W$5:W21)</f>
        <v>4.3907652726976245</v>
      </c>
      <c r="X21" s="1">
        <f>SUM('PV at n year'!X$5:X21)</f>
        <v>4.219035159845109</v>
      </c>
      <c r="Y21" s="1">
        <f>SUM('PV at n year'!Y$5:Y21)</f>
        <v>4.0591142655408925</v>
      </c>
      <c r="Z21" s="1">
        <f>SUM('PV at n year'!Z$5:Z21)</f>
        <v>3.9099280074525917</v>
      </c>
      <c r="AA21" s="1">
        <f>SUM('PV at n year'!AA$5:AA21)</f>
        <v>3.7705180495953363</v>
      </c>
      <c r="AB21" s="1">
        <f>SUM('PV at n year'!AB$5:AB21)</f>
        <v>3.64002811342723</v>
      </c>
      <c r="AC21" s="1">
        <f>SUM('PV at n year'!AC$5:AC21)</f>
        <v>3.517691686819553</v>
      </c>
      <c r="AD21" s="1">
        <f>SUM('PV at n year'!AD$5:AD21)</f>
        <v>3.4028213576594437</v>
      </c>
      <c r="AE21" s="1">
        <f>SUM('PV at n year'!AE$5:AE21)</f>
        <v>3.2947995406879977</v>
      </c>
      <c r="AF21" s="1">
        <f>SUM('PV at n year'!AF$5:AF21)</f>
        <v>3.1930704012618225</v>
      </c>
      <c r="AG21" s="1">
        <f>SUM('PV at n year'!AG$5:AG21)</f>
        <v>3.097132809196054</v>
      </c>
      <c r="AH21" s="1">
        <f>SUM('PV at n year'!AH$5:AH21)</f>
        <v>3.006534180644325</v>
      </c>
      <c r="AI21" s="1">
        <f>SUM('PV at n year'!AI$5:AI21)</f>
        <v>2.9208650868737305</v>
      </c>
      <c r="AJ21" s="1">
        <f>SUM('PV at n year'!AJ$5:AJ21)</f>
        <v>2.839754526442581</v>
      </c>
      <c r="AK21" s="1">
        <f>SUM('PV at n year'!AK$5:AK21)</f>
        <v>2.762865772217754</v>
      </c>
      <c r="AL21" s="1">
        <f>SUM('PV at n year'!AL$5:AL21)</f>
        <v>2.689892717317152</v>
      </c>
      <c r="AM21" s="1">
        <f>SUM('PV at n year'!AM$5:AM21)</f>
        <v>2.620556654797586</v>
      </c>
      <c r="AN21" s="1">
        <f>SUM('PV at n year'!AN$5:AN21)</f>
        <v>2.554603435033946</v>
      </c>
      <c r="AO21" s="1">
        <f>SUM('PV at n year'!AO$5:AO21)</f>
        <v>2.491800952505665</v>
      </c>
      <c r="AP21" s="1">
        <f>SUM('PV at n year'!AP$5:AP21)</f>
        <v>2.431936920333248</v>
      </c>
      <c r="AQ21" s="1">
        <f>SUM('PV at n year'!AQ$5:AQ21)</f>
        <v>2.374816896568261</v>
      </c>
      <c r="AR21" s="1">
        <f>SUM('PV at n year'!AR$5:AR21)</f>
        <v>2.3202625310832223</v>
      </c>
      <c r="AS21" s="1">
        <f>SUM('PV at n year'!AS$5:AS21)</f>
        <v>2.26811000605766</v>
      </c>
      <c r="AT21" s="1">
        <f>SUM('PV at n year'!AT$5:AT21)</f>
        <v>2.2182086466181747</v>
      </c>
      <c r="AU21" s="1">
        <f>SUM('PV at n year'!AU$5:AU21)</f>
        <v>2.170419681251405</v>
      </c>
      <c r="AV21" s="1">
        <f>SUM('PV at n year'!AV$5:AV21)</f>
        <v>2.1246151342439643</v>
      </c>
      <c r="AW21" s="1">
        <f>SUM('PV at n year'!AW$5:AW21)</f>
        <v>2.080676834674969</v>
      </c>
      <c r="AX21" s="1">
        <f>SUM('PV at n year'!AX$5:AX21)</f>
        <v>2.0384955284481516</v>
      </c>
      <c r="AY21" s="1">
        <f>SUM('PV at n year'!AY$5:AY21)</f>
        <v>1.9979700815462036</v>
      </c>
      <c r="AZ21" s="9">
        <f t="shared" si="1"/>
        <v>17</v>
      </c>
    </row>
    <row r="22" spans="1:52" ht="12.75">
      <c r="A22" s="6">
        <f t="shared" si="0"/>
        <v>18</v>
      </c>
      <c r="B22" s="1">
        <f>SUM('PV at n year'!B$5:B22)</f>
        <v>16.398268580892477</v>
      </c>
      <c r="C22" s="1">
        <f>SUM('PV at n year'!C$5:C22)</f>
        <v>14.992031251718833</v>
      </c>
      <c r="D22" s="1">
        <f>SUM('PV at n year'!D$5:D22)</f>
        <v>13.753513079457253</v>
      </c>
      <c r="E22" s="1">
        <f>SUM('PV at n year'!E$5:E22)</f>
        <v>12.659296974717044</v>
      </c>
      <c r="F22" s="1">
        <f>SUM('PV at n year'!F$5:F22)</f>
        <v>11.689586902650332</v>
      </c>
      <c r="G22" s="1">
        <f>SUM('PV at n year'!G$5:G22)</f>
        <v>10.827603481179912</v>
      </c>
      <c r="H22" s="1">
        <f>SUM('PV at n year'!H$5:H22)</f>
        <v>10.059086909691453</v>
      </c>
      <c r="I22" s="1">
        <f>SUM('PV at n year'!I$5:I22)</f>
        <v>9.371887136048846</v>
      </c>
      <c r="J22" s="1">
        <f>SUM('PV at n year'!J$5:J22)</f>
        <v>8.75562510944098</v>
      </c>
      <c r="K22" s="1">
        <f>SUM('PV at n year'!K$5:K22)</f>
        <v>8.201412100907858</v>
      </c>
      <c r="L22" s="1">
        <f>SUM('PV at n year'!L$5:L22)</f>
        <v>7.701616573407726</v>
      </c>
      <c r="M22" s="1">
        <f>SUM('PV at n year'!M$5:M22)</f>
        <v>7.249670082356537</v>
      </c>
      <c r="N22" s="1">
        <f>SUM('PV at n year'!N$5:N22)</f>
        <v>6.839905290029932</v>
      </c>
      <c r="O22" s="1">
        <f>SUM('PV at n year'!O$5:O22)</f>
        <v>6.467420464880083</v>
      </c>
      <c r="P22" s="1">
        <f>SUM('PV at n year'!P$5:P22)</f>
        <v>6.127965874007462</v>
      </c>
      <c r="Q22" s="1">
        <f>SUM('PV at n year'!Q$5:Q22)</f>
        <v>5.817848314437611</v>
      </c>
      <c r="R22" s="1">
        <f>SUM('PV at n year'!R$5:R22)</f>
        <v>5.533850706538704</v>
      </c>
      <c r="S22" s="1">
        <f>SUM('PV at n year'!S$5:S22)</f>
        <v>5.273164222600873</v>
      </c>
      <c r="T22" s="1">
        <f>SUM('PV at n year'!T$5:T22)</f>
        <v>5.033330870467919</v>
      </c>
      <c r="U22" s="1">
        <f>SUM('PV at n year'!U$5:U22)</f>
        <v>4.812194816206961</v>
      </c>
      <c r="V22" s="1">
        <f>SUM('PV at n year'!V$5:V22)</f>
        <v>4.607861027106637</v>
      </c>
      <c r="W22" s="1">
        <f>SUM('PV at n year'!W$5:W22)</f>
        <v>4.418660059588217</v>
      </c>
      <c r="X22" s="1">
        <f>SUM('PV at n year'!X$5:X22)</f>
        <v>4.243118016134234</v>
      </c>
      <c r="Y22" s="1">
        <f>SUM('PV at n year'!Y$5:Y22)</f>
        <v>4.079930859307171</v>
      </c>
      <c r="Z22" s="1">
        <f>SUM('PV at n year'!Z$5:Z22)</f>
        <v>3.9279424059620736</v>
      </c>
      <c r="AA22" s="1">
        <f>SUM('PV at n year'!AA$5:AA22)</f>
        <v>3.786125436186775</v>
      </c>
      <c r="AB22" s="1">
        <f>SUM('PV at n year'!AB$5:AB22)</f>
        <v>3.653565443643488</v>
      </c>
      <c r="AC22" s="1">
        <f>SUM('PV at n year'!AC$5:AC22)</f>
        <v>3.529446630327776</v>
      </c>
      <c r="AD22" s="1">
        <f>SUM('PV at n year'!AD$5:AD22)</f>
        <v>3.4130398121391035</v>
      </c>
      <c r="AE22" s="1">
        <f>SUM('PV at n year'!AE$5:AE22)</f>
        <v>3.3036919543753824</v>
      </c>
      <c r="AF22" s="1">
        <f>SUM('PV at n year'!AF$5:AF22)</f>
        <v>3.200817100199864</v>
      </c>
      <c r="AG22" s="1">
        <f>SUM('PV at n year'!AG$5:AG22)</f>
        <v>3.1038884918151926</v>
      </c>
      <c r="AH22" s="1">
        <f>SUM('PV at n year'!AH$5:AH22)</f>
        <v>3.012431714770169</v>
      </c>
      <c r="AI22" s="1">
        <f>SUM('PV at n year'!AI$5:AI22)</f>
        <v>2.9260187215475595</v>
      </c>
      <c r="AJ22" s="1">
        <f>SUM('PV at n year'!AJ$5:AJ22)</f>
        <v>2.8442626121796892</v>
      </c>
      <c r="AK22" s="1">
        <f>SUM('PV at n year'!AK$5:AK22)</f>
        <v>2.766813067807172</v>
      </c>
      <c r="AL22" s="1">
        <f>SUM('PV at n year'!AL$5:AL22)</f>
        <v>2.69335234840668</v>
      </c>
      <c r="AM22" s="1">
        <f>SUM('PV at n year'!AM$5:AM22)</f>
        <v>2.6235917788388305</v>
      </c>
      <c r="AN22" s="1">
        <f>SUM('PV at n year'!AN$5:AN22)</f>
        <v>2.557268658297803</v>
      </c>
      <c r="AO22" s="1">
        <f>SUM('PV at n year'!AO$5:AO22)</f>
        <v>2.4941435375040464</v>
      </c>
      <c r="AP22" s="1">
        <f>SUM('PV at n year'!AP$5:AP22)</f>
        <v>2.433997815839183</v>
      </c>
      <c r="AQ22" s="1">
        <f>SUM('PV at n year'!AQ$5:AQ22)</f>
        <v>2.3766316173015922</v>
      </c>
      <c r="AR22" s="1">
        <f>SUM('PV at n year'!AR$5:AR22)</f>
        <v>2.3218619098484075</v>
      </c>
      <c r="AS22" s="1">
        <f>SUM('PV at n year'!AS$5:AS22)</f>
        <v>2.2695208375400417</v>
      </c>
      <c r="AT22" s="1">
        <f>SUM('PV at n year'!AT$5:AT22)</f>
        <v>2.219454239047017</v>
      </c>
      <c r="AU22" s="1">
        <f>SUM('PV at n year'!AU$5:AU22)</f>
        <v>2.17152032962425</v>
      </c>
      <c r="AV22" s="1">
        <f>SUM('PV at n year'!AV$5:AV22)</f>
        <v>2.1255885266965744</v>
      </c>
      <c r="AW22" s="1">
        <f>SUM('PV at n year'!AW$5:AW22)</f>
        <v>2.0815384018074115</v>
      </c>
      <c r="AX22" s="1">
        <f>SUM('PV at n year'!AX$5:AX22)</f>
        <v>2.0392587439249343</v>
      </c>
      <c r="AY22" s="1">
        <f>SUM('PV at n year'!AY$5:AY22)</f>
        <v>1.9986467210308025</v>
      </c>
      <c r="AZ22" s="9">
        <f t="shared" si="1"/>
        <v>18</v>
      </c>
    </row>
    <row r="23" spans="1:52" ht="12.75">
      <c r="A23" s="6">
        <f t="shared" si="0"/>
        <v>19</v>
      </c>
      <c r="B23" s="1">
        <f>SUM('PV at n year'!B$5:B23)</f>
        <v>17.226008495933144</v>
      </c>
      <c r="C23" s="1">
        <f>SUM('PV at n year'!C$5:C23)</f>
        <v>15.678462011489051</v>
      </c>
      <c r="D23" s="1">
        <f>SUM('PV at n year'!D$5:D23)</f>
        <v>14.323799106269178</v>
      </c>
      <c r="E23" s="1">
        <f>SUM('PV at n year'!E$5:E23)</f>
        <v>13.133939398766387</v>
      </c>
      <c r="F23" s="1">
        <f>SUM('PV at n year'!F$5:F23)</f>
        <v>12.085320859666982</v>
      </c>
      <c r="G23" s="1">
        <f>SUM('PV at n year'!G$5:G23)</f>
        <v>11.158116491679161</v>
      </c>
      <c r="H23" s="1">
        <f>SUM('PV at n year'!H$5:H23)</f>
        <v>10.335595242702293</v>
      </c>
      <c r="I23" s="1">
        <f>SUM('PV at n year'!I$5:I23)</f>
        <v>9.603599200045227</v>
      </c>
      <c r="J23" s="1">
        <f>SUM('PV at n year'!J$5:J23)</f>
        <v>8.95011477930365</v>
      </c>
      <c r="K23" s="1">
        <f>SUM('PV at n year'!K$5:K23)</f>
        <v>8.364920091734415</v>
      </c>
      <c r="L23" s="1">
        <f>SUM('PV at n year'!L$5:L23)</f>
        <v>7.83929421027723</v>
      </c>
      <c r="M23" s="1">
        <f>SUM('PV at n year'!M$5:M23)</f>
        <v>7.365776859246908</v>
      </c>
      <c r="N23" s="1">
        <f>SUM('PV at n year'!N$5:N23)</f>
        <v>6.93796928321233</v>
      </c>
      <c r="O23" s="1">
        <f>SUM('PV at n year'!O$5:O23)</f>
        <v>6.550368828842178</v>
      </c>
      <c r="P23" s="1">
        <f>SUM('PV at n year'!P$5:P23)</f>
        <v>6.198231194789098</v>
      </c>
      <c r="Q23" s="1">
        <f>SUM('PV at n year'!Q$5:Q23)</f>
        <v>5.8774554434807</v>
      </c>
      <c r="R23" s="1">
        <f>SUM('PV at n year'!R$5:R23)</f>
        <v>5.584487783366415</v>
      </c>
      <c r="S23" s="1">
        <f>SUM('PV at n year'!S$5:S23)</f>
        <v>5.31624086661091</v>
      </c>
      <c r="T23" s="1">
        <f>SUM('PV at n year'!T$5:T23)</f>
        <v>5.07002594156968</v>
      </c>
      <c r="U23" s="1">
        <f>SUM('PV at n year'!U$5:U23)</f>
        <v>4.8434956801724685</v>
      </c>
      <c r="V23" s="1">
        <f>SUM('PV at n year'!V$5:V23)</f>
        <v>4.6345958901707744</v>
      </c>
      <c r="W23" s="1">
        <f>SUM('PV at n year'!W$5:W23)</f>
        <v>4.441524639006736</v>
      </c>
      <c r="X23" s="1">
        <f>SUM('PV at n year'!X$5:X23)</f>
        <v>4.262697574092873</v>
      </c>
      <c r="Y23" s="1">
        <f>SUM('PV at n year'!Y$5:Y23)</f>
        <v>4.096718434925138</v>
      </c>
      <c r="Z23" s="1">
        <f>SUM('PV at n year'!Z$5:Z23)</f>
        <v>3.9423539247696593</v>
      </c>
      <c r="AA23" s="1">
        <f>SUM('PV at n year'!AA$5:AA23)</f>
        <v>3.7985122509418847</v>
      </c>
      <c r="AB23" s="1">
        <f>SUM('PV at n year'!AB$5:AB23)</f>
        <v>3.6642247587744</v>
      </c>
      <c r="AC23" s="1">
        <f>SUM('PV at n year'!AC$5:AC23)</f>
        <v>3.538630179943575</v>
      </c>
      <c r="AD23" s="1">
        <f>SUM('PV at n year'!AD$5:AD23)</f>
        <v>3.4209610946814752</v>
      </c>
      <c r="AE23" s="1">
        <f>SUM('PV at n year'!AE$5:AE23)</f>
        <v>3.3105322725964474</v>
      </c>
      <c r="AF23" s="1">
        <f>SUM('PV at n year'!AF$5:AF23)</f>
        <v>3.2067306108395908</v>
      </c>
      <c r="AG23" s="1">
        <f>SUM('PV at n year'!AG$5:AG23)</f>
        <v>3.109006433193328</v>
      </c>
      <c r="AH23" s="1">
        <f>SUM('PV at n year'!AH$5:AH23)</f>
        <v>3.0168659509550144</v>
      </c>
      <c r="AI23" s="1">
        <f>SUM('PV at n year'!AI$5:AI23)</f>
        <v>2.929864717572805</v>
      </c>
      <c r="AJ23" s="1">
        <f>SUM('PV at n year'!AJ$5:AJ23)</f>
        <v>2.8476019349479174</v>
      </c>
      <c r="AK23" s="1">
        <f>SUM('PV at n year'!AK$5:AK23)</f>
        <v>2.769715491034685</v>
      </c>
      <c r="AL23" s="1">
        <f>SUM('PV at n year'!AL$5:AL23)</f>
        <v>2.6958776265742186</v>
      </c>
      <c r="AM23" s="1">
        <f>SUM('PV at n year'!AM$5:AM23)</f>
        <v>2.6257911440861093</v>
      </c>
      <c r="AN23" s="1">
        <f>SUM('PV at n year'!AN$5:AN23)</f>
        <v>2.559186085106333</v>
      </c>
      <c r="AO23" s="1">
        <f>SUM('PV at n year'!AO$5:AO23)</f>
        <v>2.49581681250289</v>
      </c>
      <c r="AP23" s="1">
        <f>SUM('PV at n year'!AP$5:AP23)</f>
        <v>2.4354594438575767</v>
      </c>
      <c r="AQ23" s="1">
        <f>SUM('PV at n year'!AQ$5:AQ23)</f>
        <v>2.3779095896490086</v>
      </c>
      <c r="AR23" s="1">
        <f>SUM('PV at n year'!AR$5:AR23)</f>
        <v>2.322980356537348</v>
      </c>
      <c r="AS23" s="1">
        <f>SUM('PV at n year'!AS$5:AS23)</f>
        <v>2.2705005816250288</v>
      </c>
      <c r="AT23" s="1">
        <f>SUM('PV at n year'!AT$5:AT23)</f>
        <v>2.2203132683082876</v>
      </c>
      <c r="AU23" s="1">
        <f>SUM('PV at n year'!AU$5:AU23)</f>
        <v>2.1722741983727736</v>
      </c>
      <c r="AV23" s="1">
        <f>SUM('PV at n year'!AV$5:AV23)</f>
        <v>2.126250698433044</v>
      </c>
      <c r="AW23" s="1">
        <f>SUM('PV at n year'!AW$5:AW23)</f>
        <v>2.0821205417617645</v>
      </c>
      <c r="AX23" s="1">
        <f>SUM('PV at n year'!AX$5:AX23)</f>
        <v>2.0397709690771375</v>
      </c>
      <c r="AY23" s="1">
        <f>SUM('PV at n year'!AY$5:AY23)</f>
        <v>1.999097814020535</v>
      </c>
      <c r="AZ23" s="9">
        <f t="shared" si="1"/>
        <v>19</v>
      </c>
    </row>
    <row r="24" spans="1:52" ht="12.75">
      <c r="A24" s="6">
        <f t="shared" si="0"/>
        <v>20</v>
      </c>
      <c r="B24" s="1">
        <f>SUM('PV at n year'!B$5:B24)</f>
        <v>18.04555296627044</v>
      </c>
      <c r="C24" s="1">
        <f>SUM('PV at n year'!C$5:C24)</f>
        <v>16.35143334459711</v>
      </c>
      <c r="D24" s="1">
        <f>SUM('PV at n year'!D$5:D24)</f>
        <v>14.877474860455512</v>
      </c>
      <c r="E24" s="1">
        <f>SUM('PV at n year'!E$5:E24)</f>
        <v>13.590326344967679</v>
      </c>
      <c r="F24" s="1">
        <f>SUM('PV at n year'!F$5:F24)</f>
        <v>12.462210342539983</v>
      </c>
      <c r="G24" s="1">
        <f>SUM('PV at n year'!G$5:G24)</f>
        <v>11.469921218565245</v>
      </c>
      <c r="H24" s="1">
        <f>SUM('PV at n year'!H$5:H24)</f>
        <v>10.594014245516162</v>
      </c>
      <c r="I24" s="1">
        <f>SUM('PV at n year'!I$5:I24)</f>
        <v>9.818147407449283</v>
      </c>
      <c r="J24" s="1">
        <f>SUM('PV at n year'!J$5:J24)</f>
        <v>9.128545669085916</v>
      </c>
      <c r="K24" s="1">
        <f>SUM('PV at n year'!K$5:K24)</f>
        <v>8.513563719758558</v>
      </c>
      <c r="L24" s="1">
        <f>SUM('PV at n year'!L$5:L24)</f>
        <v>7.963328117366873</v>
      </c>
      <c r="M24" s="1">
        <f>SUM('PV at n year'!M$5:M24)</f>
        <v>7.469443624327596</v>
      </c>
      <c r="N24" s="1">
        <f>SUM('PV at n year'!N$5:N24)</f>
        <v>7.024751578064009</v>
      </c>
      <c r="O24" s="1">
        <f>SUM('PV at n year'!O$5:O24)</f>
        <v>6.6231305516159455</v>
      </c>
      <c r="P24" s="1">
        <f>SUM('PV at n year'!P$5:P24)</f>
        <v>6.259331473729651</v>
      </c>
      <c r="Q24" s="1">
        <f>SUM('PV at n year'!Q$5:Q24)</f>
        <v>5.928840899552328</v>
      </c>
      <c r="R24" s="1">
        <f>SUM('PV at n year'!R$5:R24)</f>
        <v>5.627767336210611</v>
      </c>
      <c r="S24" s="1">
        <f>SUM('PV at n year'!S$5:S24)</f>
        <v>5.352746497127891</v>
      </c>
      <c r="T24" s="1">
        <f>SUM('PV at n year'!T$5:T24)</f>
        <v>5.10086213577284</v>
      </c>
      <c r="U24" s="1">
        <f>SUM('PV at n year'!U$5:U24)</f>
        <v>4.869579733477058</v>
      </c>
      <c r="V24" s="1">
        <f>SUM('PV at n year'!V$5:V24)</f>
        <v>4.6566908183229545</v>
      </c>
      <c r="W24" s="1">
        <f>SUM('PV at n year'!W$5:W24)</f>
        <v>4.460266097546505</v>
      </c>
      <c r="X24" s="1">
        <f>SUM('PV at n year'!X$5:X24)</f>
        <v>4.278615913896644</v>
      </c>
      <c r="Y24" s="1">
        <f>SUM('PV at n year'!Y$5:Y24)</f>
        <v>4.110256802358982</v>
      </c>
      <c r="Z24" s="1">
        <f>SUM('PV at n year'!Z$5:Z24)</f>
        <v>3.9538831398157277</v>
      </c>
      <c r="AA24" s="1">
        <f>SUM('PV at n year'!AA$5:AA24)</f>
        <v>3.808343056303083</v>
      </c>
      <c r="AB24" s="1">
        <f>SUM('PV at n year'!AB$5:AB24)</f>
        <v>3.6726179202948033</v>
      </c>
      <c r="AC24" s="1">
        <f>SUM('PV at n year'!AC$5:AC24)</f>
        <v>3.545804828080918</v>
      </c>
      <c r="AD24" s="1">
        <f>SUM('PV at n year'!AD$5:AD24)</f>
        <v>3.4271016237840892</v>
      </c>
      <c r="AE24" s="1">
        <f>SUM('PV at n year'!AE$5:AE24)</f>
        <v>3.3157940558434205</v>
      </c>
      <c r="AF24" s="1">
        <f>SUM('PV at n year'!AF$5:AF24)</f>
        <v>3.2112447410989238</v>
      </c>
      <c r="AG24" s="1">
        <f>SUM('PV at n year'!AG$5:AG24)</f>
        <v>3.112883661510097</v>
      </c>
      <c r="AH24" s="1">
        <f>SUM('PV at n year'!AH$5:AH24)</f>
        <v>3.020199963124071</v>
      </c>
      <c r="AI24" s="1">
        <f>SUM('PV at n year'!AI$5:AI24)</f>
        <v>2.9327348638603015</v>
      </c>
      <c r="AJ24" s="1">
        <f>SUM('PV at n year'!AJ$5:AJ24)</f>
        <v>2.8500755073688273</v>
      </c>
      <c r="AK24" s="1">
        <f>SUM('PV at n year'!AK$5:AK24)</f>
        <v>2.771849625760798</v>
      </c>
      <c r="AL24" s="1">
        <f>SUM('PV at n year'!AL$5:AL24)</f>
        <v>2.6977208953096485</v>
      </c>
      <c r="AM24" s="1">
        <f>SUM('PV at n year'!AM$5:AM24)</f>
        <v>2.62738488701892</v>
      </c>
      <c r="AN24" s="1">
        <f>SUM('PV at n year'!AN$5:AN24)</f>
        <v>2.560565528853477</v>
      </c>
      <c r="AO24" s="1">
        <f>SUM('PV at n year'!AO$5:AO24)</f>
        <v>2.4970120089306356</v>
      </c>
      <c r="AP24" s="1">
        <f>SUM('PV at n year'!AP$5:AP24)</f>
        <v>2.4364960594734586</v>
      </c>
      <c r="AQ24" s="1">
        <f>SUM('PV at n year'!AQ$5:AQ24)</f>
        <v>2.378809570175358</v>
      </c>
      <c r="AR24" s="1">
        <f>SUM('PV at n year'!AR$5:AR24)</f>
        <v>2.3237624870890548</v>
      </c>
      <c r="AS24" s="1">
        <f>SUM('PV at n year'!AS$5:AS24)</f>
        <v>2.2711809594618253</v>
      </c>
      <c r="AT24" s="1">
        <f>SUM('PV at n year'!AT$5:AT24)</f>
        <v>2.2209057022815775</v>
      </c>
      <c r="AU24" s="1">
        <f>SUM('PV at n year'!AU$5:AU24)</f>
        <v>2.1727905468306665</v>
      </c>
      <c r="AV24" s="1">
        <f>SUM('PV at n year'!AV$5:AV24)</f>
        <v>2.1267011553966286</v>
      </c>
      <c r="AW24" s="1">
        <f>SUM('PV at n year'!AW$5:AW24)</f>
        <v>2.0825138795687597</v>
      </c>
      <c r="AX24" s="1">
        <f>SUM('PV at n year'!AX$5:AX24)</f>
        <v>2.0401147443470724</v>
      </c>
      <c r="AY24" s="1">
        <f>SUM('PV at n year'!AY$5:AY24)</f>
        <v>1.9993985426803569</v>
      </c>
      <c r="AZ24" s="9">
        <f t="shared" si="1"/>
        <v>20</v>
      </c>
    </row>
    <row r="25" spans="1:52" ht="12.75">
      <c r="A25" s="6">
        <f t="shared" si="0"/>
        <v>21</v>
      </c>
      <c r="B25" s="1">
        <f>SUM('PV at n year'!B$5:B25)</f>
        <v>18.856983134921226</v>
      </c>
      <c r="C25" s="1">
        <f>SUM('PV at n year'!C$5:C25)</f>
        <v>17.011209161369713</v>
      </c>
      <c r="D25" s="1">
        <f>SUM('PV at n year'!D$5:D25)</f>
        <v>15.415024136364575</v>
      </c>
      <c r="E25" s="1">
        <f>SUM('PV at n year'!E$5:E25)</f>
        <v>14.029159947084304</v>
      </c>
      <c r="F25" s="1">
        <f>SUM('PV at n year'!F$5:F25)</f>
        <v>12.821152707180936</v>
      </c>
      <c r="G25" s="1">
        <f>SUM('PV at n year'!G$5:G25)</f>
        <v>11.764076621287966</v>
      </c>
      <c r="H25" s="1">
        <f>SUM('PV at n year'!H$5:H25)</f>
        <v>10.835527332258096</v>
      </c>
      <c r="I25" s="1">
        <f>SUM('PV at n year'!I$5:I25)</f>
        <v>10.016803155045631</v>
      </c>
      <c r="J25" s="1">
        <f>SUM('PV at n year'!J$5:J25)</f>
        <v>9.292243733106345</v>
      </c>
      <c r="K25" s="1">
        <f>SUM('PV at n year'!K$5:K25)</f>
        <v>8.648694290689598</v>
      </c>
      <c r="L25" s="1">
        <f>SUM('PV at n year'!L$5:L25)</f>
        <v>8.075070376006192</v>
      </c>
      <c r="M25" s="1">
        <f>SUM('PV at n year'!M$5:M25)</f>
        <v>7.562003236006782</v>
      </c>
      <c r="N25" s="1">
        <f>SUM('PV at n year'!N$5:N25)</f>
        <v>7.101550069083195</v>
      </c>
      <c r="O25" s="1">
        <f>SUM('PV at n year'!O$5:O25)</f>
        <v>6.686956624224514</v>
      </c>
      <c r="P25" s="1">
        <f>SUM('PV at n year'!P$5:P25)</f>
        <v>6.312462151069262</v>
      </c>
      <c r="Q25" s="1">
        <f>SUM('PV at n year'!Q$5:Q25)</f>
        <v>5.973138706510628</v>
      </c>
      <c r="R25" s="1">
        <f>SUM('PV at n year'!R$5:R25)</f>
        <v>5.664758407017617</v>
      </c>
      <c r="S25" s="1">
        <f>SUM('PV at n year'!S$5:S25)</f>
        <v>5.383683472142281</v>
      </c>
      <c r="T25" s="1">
        <f>SUM('PV at n year'!T$5:T25)</f>
        <v>5.12677490401079</v>
      </c>
      <c r="U25" s="1">
        <f>SUM('PV at n year'!U$5:U25)</f>
        <v>4.891316444564215</v>
      </c>
      <c r="V25" s="1">
        <f>SUM('PV at n year'!V$5:V25)</f>
        <v>4.674951089523104</v>
      </c>
      <c r="W25" s="1">
        <f>SUM('PV at n year'!W$5:W25)</f>
        <v>4.475627948808611</v>
      </c>
      <c r="X25" s="1">
        <f>SUM('PV at n year'!X$5:X25)</f>
        <v>4.291557653574507</v>
      </c>
      <c r="Y25" s="1">
        <f>SUM('PV at n year'!Y$5:Y25)</f>
        <v>4.121174840612082</v>
      </c>
      <c r="Z25" s="1">
        <f>SUM('PV at n year'!Z$5:Z25)</f>
        <v>3.9631065118525823</v>
      </c>
      <c r="AA25" s="1">
        <f>SUM('PV at n year'!AA$5:AA25)</f>
        <v>3.8161452827802242</v>
      </c>
      <c r="AB25" s="1">
        <f>SUM('PV at n year'!AB$5:AB25)</f>
        <v>3.679226708893546</v>
      </c>
      <c r="AC25" s="1">
        <f>SUM('PV at n year'!AC$5:AC25)</f>
        <v>3.551410021938217</v>
      </c>
      <c r="AD25" s="1">
        <f>SUM('PV at n year'!AD$5:AD25)</f>
        <v>3.431861723863635</v>
      </c>
      <c r="AE25" s="1">
        <f>SUM('PV at n year'!AE$5:AE25)</f>
        <v>3.3198415814180153</v>
      </c>
      <c r="AF25" s="1">
        <f>SUM('PV at n year'!AF$5:AF25)</f>
        <v>3.214690642060247</v>
      </c>
      <c r="AG25" s="1">
        <f>SUM('PV at n year'!AG$5:AG25)</f>
        <v>3.115820955689468</v>
      </c>
      <c r="AH25" s="1">
        <f>SUM('PV at n year'!AH$5:AH25)</f>
        <v>3.022706739191031</v>
      </c>
      <c r="AI25" s="1">
        <f>SUM('PV at n year'!AI$5:AI25)</f>
        <v>2.9348767640748514</v>
      </c>
      <c r="AJ25" s="1">
        <f>SUM('PV at n year'!AJ$5:AJ25)</f>
        <v>2.851907783236168</v>
      </c>
      <c r="AK25" s="1">
        <f>SUM('PV at n year'!AK$5:AK25)</f>
        <v>2.7734188424711745</v>
      </c>
      <c r="AL25" s="1">
        <f>SUM('PV at n year'!AL$5:AL25)</f>
        <v>2.699066346941349</v>
      </c>
      <c r="AM25" s="1">
        <f>SUM('PV at n year'!AM$5:AM25)</f>
        <v>2.628539773202116</v>
      </c>
      <c r="AN25" s="1">
        <f>SUM('PV at n year'!AN$5:AN25)</f>
        <v>2.561557934426962</v>
      </c>
      <c r="AO25" s="1">
        <f>SUM('PV at n year'!AO$5:AO25)</f>
        <v>2.4978657206647394</v>
      </c>
      <c r="AP25" s="1">
        <f>SUM('PV at n year'!AP$5:AP25)</f>
        <v>2.437231247853517</v>
      </c>
      <c r="AQ25" s="1">
        <f>SUM('PV at n year'!AQ$5:AQ25)</f>
        <v>2.379443359278421</v>
      </c>
      <c r="AR25" s="1">
        <f>SUM('PV at n year'!AR$5:AR25)</f>
        <v>2.324309431530808</v>
      </c>
      <c r="AS25" s="1">
        <f>SUM('PV at n year'!AS$5:AS25)</f>
        <v>2.271653444070712</v>
      </c>
      <c r="AT25" s="1">
        <f>SUM('PV at n year'!AT$5:AT25)</f>
        <v>2.2213142774355705</v>
      </c>
      <c r="AU25" s="1">
        <f>SUM('PV at n year'!AU$5:AU25)</f>
        <v>2.1731442101579908</v>
      </c>
      <c r="AV25" s="1">
        <f>SUM('PV at n year'!AV$5:AV25)</f>
        <v>2.12700758870519</v>
      </c>
      <c r="AW25" s="1">
        <f>SUM('PV at n year'!AW$5:AW25)</f>
        <v>2.08277964835727</v>
      </c>
      <c r="AX25" s="1">
        <f>SUM('PV at n year'!AX$5:AX25)</f>
        <v>2.040345466004747</v>
      </c>
      <c r="AY25" s="1">
        <f>SUM('PV at n year'!AY$5:AY25)</f>
        <v>1.9995990284535714</v>
      </c>
      <c r="AZ25" s="9">
        <f t="shared" si="1"/>
        <v>21</v>
      </c>
    </row>
    <row r="26" spans="1:52" ht="12.75">
      <c r="A26" s="6">
        <f t="shared" si="0"/>
        <v>22</v>
      </c>
      <c r="B26" s="1">
        <f>SUM('PV at n year'!B$5:B26)</f>
        <v>19.660379341506165</v>
      </c>
      <c r="C26" s="1">
        <f>SUM('PV at n year'!C$5:C26)</f>
        <v>17.658048197421287</v>
      </c>
      <c r="D26" s="1">
        <f>SUM('PV at n year'!D$5:D26)</f>
        <v>15.936916637247162</v>
      </c>
      <c r="E26" s="1">
        <f>SUM('PV at n year'!E$5:E26)</f>
        <v>14.451115333734906</v>
      </c>
      <c r="F26" s="1">
        <f>SUM('PV at n year'!F$5:F26)</f>
        <v>13.163002578267557</v>
      </c>
      <c r="G26" s="1">
        <f>SUM('PV at n year'!G$5:G26)</f>
        <v>12.041581718196193</v>
      </c>
      <c r="H26" s="1">
        <f>SUM('PV at n year'!H$5:H26)</f>
        <v>11.061240497437472</v>
      </c>
      <c r="I26" s="1">
        <f>SUM('PV at n year'!I$5:I26)</f>
        <v>10.200743662079287</v>
      </c>
      <c r="J26" s="1">
        <f>SUM('PV at n year'!J$5:J26)</f>
        <v>9.442425443216829</v>
      </c>
      <c r="K26" s="1">
        <f>SUM('PV at n year'!K$5:K26)</f>
        <v>8.77154026426327</v>
      </c>
      <c r="L26" s="1">
        <f>SUM('PV at n year'!L$5:L26)</f>
        <v>8.175739077483055</v>
      </c>
      <c r="M26" s="1">
        <f>SUM('PV at n year'!M$5:M26)</f>
        <v>7.644645746434627</v>
      </c>
      <c r="N26" s="1">
        <f>SUM('PV at n year'!N$5:N26)</f>
        <v>7.169513335471854</v>
      </c>
      <c r="O26" s="1">
        <f>SUM('PV at n year'!O$5:O26)</f>
        <v>6.742944407214487</v>
      </c>
      <c r="P26" s="1">
        <f>SUM('PV at n year'!P$5:P26)</f>
        <v>6.358662740060229</v>
      </c>
      <c r="Q26" s="1">
        <f>SUM('PV at n year'!Q$5:Q26)</f>
        <v>6.011326471129853</v>
      </c>
      <c r="R26" s="1">
        <f>SUM('PV at n year'!R$5:R26)</f>
        <v>5.696374706852665</v>
      </c>
      <c r="S26" s="1">
        <f>SUM('PV at n year'!S$5:S26)</f>
        <v>5.409901247578206</v>
      </c>
      <c r="T26" s="1">
        <f>SUM('PV at n year'!T$5:T26)</f>
        <v>5.148550339504865</v>
      </c>
      <c r="U26" s="1">
        <f>SUM('PV at n year'!U$5:U26)</f>
        <v>4.90943037047018</v>
      </c>
      <c r="V26" s="1">
        <f>SUM('PV at n year'!V$5:V26)</f>
        <v>4.690042222746367</v>
      </c>
      <c r="W26" s="1">
        <f>SUM('PV at n year'!W$5:W26)</f>
        <v>4.488219630170993</v>
      </c>
      <c r="X26" s="1">
        <f>SUM('PV at n year'!X$5:X26)</f>
        <v>4.302079393150005</v>
      </c>
      <c r="Y26" s="1">
        <f>SUM('PV at n year'!Y$5:Y26)</f>
        <v>4.129979710171034</v>
      </c>
      <c r="Z26" s="1">
        <f>SUM('PV at n year'!Z$5:Z26)</f>
        <v>3.970485209482066</v>
      </c>
      <c r="AA26" s="1">
        <f>SUM('PV at n year'!AA$5:AA26)</f>
        <v>3.822337526016051</v>
      </c>
      <c r="AB26" s="1">
        <f>SUM('PV at n year'!AB$5:AB26)</f>
        <v>3.684430479443737</v>
      </c>
      <c r="AC26" s="1">
        <f>SUM('PV at n year'!AC$5:AC26)</f>
        <v>3.5557890796392324</v>
      </c>
      <c r="AD26" s="1">
        <f>SUM('PV at n year'!AD$5:AD26)</f>
        <v>3.435551723925298</v>
      </c>
      <c r="AE26" s="1">
        <f>SUM('PV at n year'!AE$5:AE26)</f>
        <v>3.322955062629242</v>
      </c>
      <c r="AF26" s="1">
        <f>SUM('PV at n year'!AF$5:AF26)</f>
        <v>3.2173211008093485</v>
      </c>
      <c r="AG26" s="1">
        <f>SUM('PV at n year'!AG$5:AG26)</f>
        <v>3.1180461785526274</v>
      </c>
      <c r="AH26" s="1">
        <f>SUM('PV at n year'!AH$5:AH26)</f>
        <v>3.024591533226339</v>
      </c>
      <c r="AI26" s="1">
        <f>SUM('PV at n year'!AI$5:AI26)</f>
        <v>2.9364751970707843</v>
      </c>
      <c r="AJ26" s="1">
        <f>SUM('PV at n year'!AJ$5:AJ26)</f>
        <v>2.8532650246193834</v>
      </c>
      <c r="AK26" s="1">
        <f>SUM('PV at n year'!AK$5:AK26)</f>
        <v>2.7745726782876283</v>
      </c>
      <c r="AL26" s="1">
        <f>SUM('PV at n year'!AL$5:AL26)</f>
        <v>2.7000484284243425</v>
      </c>
      <c r="AM26" s="1">
        <f>SUM('PV at n year'!AM$5:AM26)</f>
        <v>2.6293766472479105</v>
      </c>
      <c r="AN26" s="1">
        <f>SUM('PV at n year'!AN$5:AN26)</f>
        <v>2.562271895271196</v>
      </c>
      <c r="AO26" s="1">
        <f>SUM('PV at n year'!AO$5:AO26)</f>
        <v>2.498475514760528</v>
      </c>
      <c r="AP26" s="1">
        <f>SUM('PV at n year'!AP$5:AP26)</f>
        <v>2.4377526580521396</v>
      </c>
      <c r="AQ26" s="1">
        <f>SUM('PV at n year'!AQ$5:AQ26)</f>
        <v>2.379889689632691</v>
      </c>
      <c r="AR26" s="1">
        <f>SUM('PV at n year'!AR$5:AR26)</f>
        <v>2.3246919101614045</v>
      </c>
      <c r="AS26" s="1">
        <f>SUM('PV at n year'!AS$5:AS26)</f>
        <v>2.2719815583824388</v>
      </c>
      <c r="AT26" s="1">
        <f>SUM('PV at n year'!AT$5:AT26)</f>
        <v>2.2215960534038417</v>
      </c>
      <c r="AU26" s="1">
        <f>SUM('PV at n year'!AU$5:AU26)</f>
        <v>2.173386445313692</v>
      </c>
      <c r="AV26" s="1">
        <f>SUM('PV at n year'!AV$5:AV26)</f>
        <v>2.1272160467382246</v>
      </c>
      <c r="AW26" s="1">
        <f>SUM('PV at n year'!AW$5:AW26)</f>
        <v>2.08295922186302</v>
      </c>
      <c r="AX26" s="1">
        <f>SUM('PV at n year'!AX$5:AX26)</f>
        <v>2.040500312754864</v>
      </c>
      <c r="AY26" s="1">
        <f>SUM('PV at n year'!AY$5:AY26)</f>
        <v>1.9997326856357145</v>
      </c>
      <c r="AZ26" s="9">
        <f t="shared" si="1"/>
        <v>22</v>
      </c>
    </row>
    <row r="27" spans="1:52" ht="12.75">
      <c r="A27" s="6">
        <f t="shared" si="0"/>
        <v>23</v>
      </c>
      <c r="B27" s="1">
        <f>SUM('PV at n year'!B$5:B27)</f>
        <v>20.45582113020412</v>
      </c>
      <c r="C27" s="1">
        <f>SUM('PV at n year'!C$5:C27)</f>
        <v>18.29220411511891</v>
      </c>
      <c r="D27" s="1">
        <f>SUM('PV at n year'!D$5:D27)</f>
        <v>16.443608385676857</v>
      </c>
      <c r="E27" s="1">
        <f>SUM('PV at n year'!E$5:E27)</f>
        <v>14.856841667052793</v>
      </c>
      <c r="F27" s="1">
        <f>SUM('PV at n year'!F$5:F27)</f>
        <v>13.488573884064339</v>
      </c>
      <c r="G27" s="1">
        <f>SUM('PV at n year'!G$5:G27)</f>
        <v>12.30337897943037</v>
      </c>
      <c r="H27" s="1">
        <f>SUM('PV at n year'!H$5:H27)</f>
        <v>11.272187380782684</v>
      </c>
      <c r="I27" s="1">
        <f>SUM('PV at n year'!I$5:I27)</f>
        <v>10.37105894636971</v>
      </c>
      <c r="J27" s="1">
        <f>SUM('PV at n year'!J$5:J27)</f>
        <v>9.580206828639291</v>
      </c>
      <c r="K27" s="1">
        <f>SUM('PV at n year'!K$5:K27)</f>
        <v>8.883218422057519</v>
      </c>
      <c r="L27" s="1">
        <f>SUM('PV at n year'!L$5:L27)</f>
        <v>8.266431601336084</v>
      </c>
      <c r="M27" s="1">
        <f>SUM('PV at n year'!M$5:M27)</f>
        <v>7.7184337021737734</v>
      </c>
      <c r="N27" s="1">
        <f>SUM('PV at n year'!N$5:N27)</f>
        <v>7.229657819001641</v>
      </c>
      <c r="O27" s="1">
        <f>SUM('PV at n year'!O$5:O27)</f>
        <v>6.792056497556568</v>
      </c>
      <c r="P27" s="1">
        <f>SUM('PV at n year'!P$5:P27)</f>
        <v>6.398837165269765</v>
      </c>
      <c r="Q27" s="1">
        <f>SUM('PV at n year'!Q$5:Q27)</f>
        <v>6.0442469578705635</v>
      </c>
      <c r="R27" s="1">
        <f>SUM('PV at n year'!R$5:R27)</f>
        <v>5.723397185344159</v>
      </c>
      <c r="S27" s="1">
        <f>SUM('PV at n year'!S$5:S27)</f>
        <v>5.432119701337463</v>
      </c>
      <c r="T27" s="1">
        <f>SUM('PV at n year'!T$5:T27)</f>
        <v>5.166849024794004</v>
      </c>
      <c r="U27" s="1">
        <f>SUM('PV at n year'!U$5:U27)</f>
        <v>4.92452530872515</v>
      </c>
      <c r="V27" s="1">
        <f>SUM('PV at n year'!V$5:V27)</f>
        <v>4.702514233674684</v>
      </c>
      <c r="W27" s="1">
        <f>SUM('PV at n year'!W$5:W27)</f>
        <v>4.498540680468027</v>
      </c>
      <c r="X27" s="1">
        <f>SUM('PV at n year'!X$5:X27)</f>
        <v>4.310633652967483</v>
      </c>
      <c r="Y27" s="1">
        <f>SUM('PV at n year'!Y$5:Y27)</f>
        <v>4.1370804114282524</v>
      </c>
      <c r="Z27" s="1">
        <f>SUM('PV at n year'!Z$5:Z27)</f>
        <v>3.976388167585653</v>
      </c>
      <c r="AA27" s="1">
        <f>SUM('PV at n year'!AA$5:AA27)</f>
        <v>3.8272520047746434</v>
      </c>
      <c r="AB27" s="1">
        <f>SUM('PV at n year'!AB$5:AB27)</f>
        <v>3.6885279365698715</v>
      </c>
      <c r="AC27" s="1">
        <f>SUM('PV at n year'!AC$5:AC27)</f>
        <v>3.5592102184681504</v>
      </c>
      <c r="AD27" s="1">
        <f>SUM('PV at n year'!AD$5:AD27)</f>
        <v>3.4384121890893784</v>
      </c>
      <c r="AE27" s="1">
        <f>SUM('PV at n year'!AE$5:AE27)</f>
        <v>3.3253500481763396</v>
      </c>
      <c r="AF27" s="1">
        <f>SUM('PV at n year'!AF$5:AF27)</f>
        <v>3.2193290845872884</v>
      </c>
      <c r="AG27" s="1">
        <f>SUM('PV at n year'!AG$5:AG27)</f>
        <v>3.1197319534489605</v>
      </c>
      <c r="AH27" s="1">
        <f>SUM('PV at n year'!AH$5:AH27)</f>
        <v>3.0260086715987513</v>
      </c>
      <c r="AI27" s="1">
        <f>SUM('PV at n year'!AI$5:AI27)</f>
        <v>2.93766805751551</v>
      </c>
      <c r="AJ27" s="1">
        <f>SUM('PV at n year'!AJ$5:AJ27)</f>
        <v>2.8542703886069503</v>
      </c>
      <c r="AK27" s="1">
        <f>SUM('PV at n year'!AK$5:AK27)</f>
        <v>2.775421086976197</v>
      </c>
      <c r="AL27" s="1">
        <f>SUM('PV at n year'!AL$5:AL27)</f>
        <v>2.7007652762221475</v>
      </c>
      <c r="AM27" s="1">
        <f>SUM('PV at n year'!AM$5:AM27)</f>
        <v>2.6299830777158775</v>
      </c>
      <c r="AN27" s="1">
        <f>SUM('PV at n year'!AN$5:AN27)</f>
        <v>2.562785536166328</v>
      </c>
      <c r="AO27" s="1">
        <f>SUM('PV at n year'!AO$5:AO27)</f>
        <v>2.4989110819718054</v>
      </c>
      <c r="AP27" s="1">
        <f>SUM('PV at n year'!AP$5:AP27)</f>
        <v>2.438122452519248</v>
      </c>
      <c r="AQ27" s="1">
        <f>SUM('PV at n year'!AQ$5:AQ27)</f>
        <v>2.3802040067835852</v>
      </c>
      <c r="AR27" s="1">
        <f>SUM('PV at n year'!AR$5:AR27)</f>
        <v>2.324959377735248</v>
      </c>
      <c r="AS27" s="1">
        <f>SUM('PV at n year'!AS$5:AS27)</f>
        <v>2.2722094155433603</v>
      </c>
      <c r="AT27" s="1">
        <f>SUM('PV at n year'!AT$5:AT27)</f>
        <v>2.2217903816578217</v>
      </c>
      <c r="AU27" s="1">
        <f>SUM('PV at n year'!AU$5:AU27)</f>
        <v>2.1735523598038986</v>
      </c>
      <c r="AV27" s="1">
        <f>SUM('PV at n year'!AV$5:AV27)</f>
        <v>2.1273578549239627</v>
      </c>
      <c r="AW27" s="1">
        <f>SUM('PV at n year'!AW$5:AW27)</f>
        <v>2.0830805553128515</v>
      </c>
      <c r="AX27" s="1">
        <f>SUM('PV at n year'!AX$5:AX27)</f>
        <v>2.0406042367482313</v>
      </c>
      <c r="AY27" s="1">
        <f>SUM('PV at n year'!AY$5:AY27)</f>
        <v>1.9998217904238098</v>
      </c>
      <c r="AZ27" s="9">
        <f t="shared" si="1"/>
        <v>23</v>
      </c>
    </row>
    <row r="28" spans="1:52" ht="12.75">
      <c r="A28" s="6">
        <f t="shared" si="0"/>
        <v>24</v>
      </c>
      <c r="B28" s="1">
        <f>SUM('PV at n year'!B$5:B28)</f>
        <v>21.243387257627845</v>
      </c>
      <c r="C28" s="1">
        <f>SUM('PV at n year'!C$5:C28)</f>
        <v>18.913925603057756</v>
      </c>
      <c r="D28" s="1">
        <f>SUM('PV at n year'!D$5:D28)</f>
        <v>16.935542122016365</v>
      </c>
      <c r="E28" s="1">
        <f>SUM('PV at n year'!E$5:E28)</f>
        <v>15.246963141396915</v>
      </c>
      <c r="F28" s="1">
        <f>SUM('PV at n year'!F$5:F28)</f>
        <v>13.798641794346988</v>
      </c>
      <c r="G28" s="1">
        <f>SUM('PV at n year'!G$5:G28)</f>
        <v>12.550357527764499</v>
      </c>
      <c r="H28" s="1">
        <f>SUM('PV at n year'!H$5:H28)</f>
        <v>11.46933400073148</v>
      </c>
      <c r="I28" s="1">
        <f>SUM('PV at n year'!I$5:I28)</f>
        <v>10.528758283675655</v>
      </c>
      <c r="J28" s="1">
        <f>SUM('PV at n year'!J$5:J28)</f>
        <v>9.706611769393845</v>
      </c>
      <c r="K28" s="1">
        <f>SUM('PV at n year'!K$5:K28)</f>
        <v>8.98474402005229</v>
      </c>
      <c r="L28" s="1">
        <f>SUM('PV at n year'!L$5:L28)</f>
        <v>8.348136577780254</v>
      </c>
      <c r="M28" s="1">
        <f>SUM('PV at n year'!M$5:M28)</f>
        <v>7.784315805512297</v>
      </c>
      <c r="N28" s="1">
        <f>SUM('PV at n year'!N$5:N28)</f>
        <v>7.2828830256651695</v>
      </c>
      <c r="O28" s="1">
        <f>SUM('PV at n year'!O$5:O28)</f>
        <v>6.835137278558394</v>
      </c>
      <c r="P28" s="1">
        <f>SUM('PV at n year'!P$5:P28)</f>
        <v>6.433771448060666</v>
      </c>
      <c r="Q28" s="1">
        <f>SUM('PV at n year'!Q$5:Q28)</f>
        <v>6.072626687819452</v>
      </c>
      <c r="R28" s="1">
        <f>SUM('PV at n year'!R$5:R28)</f>
        <v>5.746493320806974</v>
      </c>
      <c r="S28" s="1">
        <f>SUM('PV at n year'!S$5:S28)</f>
        <v>5.4509488994385284</v>
      </c>
      <c r="T28" s="1">
        <f>SUM('PV at n year'!T$5:T28)</f>
        <v>5.1822260712554655</v>
      </c>
      <c r="U28" s="1">
        <f>SUM('PV at n year'!U$5:U28)</f>
        <v>4.937104423937626</v>
      </c>
      <c r="V28" s="1">
        <f>SUM('PV at n year'!V$5:V28)</f>
        <v>4.71282168072288</v>
      </c>
      <c r="W28" s="1">
        <f>SUM('PV at n year'!W$5:W28)</f>
        <v>4.507000557760678</v>
      </c>
      <c r="X28" s="1">
        <f>SUM('PV at n year'!X$5:X28)</f>
        <v>4.317588335745921</v>
      </c>
      <c r="Y28" s="1">
        <f>SUM('PV at n year'!Y$5:Y28)</f>
        <v>4.142806783409881</v>
      </c>
      <c r="Z28" s="1">
        <f>SUM('PV at n year'!Z$5:Z28)</f>
        <v>3.9811105340685224</v>
      </c>
      <c r="AA28" s="1">
        <f>SUM('PV at n year'!AA$5:AA28)</f>
        <v>3.8311523847417805</v>
      </c>
      <c r="AB28" s="1">
        <f>SUM('PV at n year'!AB$5:AB28)</f>
        <v>3.6917542807636785</v>
      </c>
      <c r="AC28" s="1">
        <f>SUM('PV at n year'!AC$5:AC28)</f>
        <v>3.5618829831782426</v>
      </c>
      <c r="AD28" s="1">
        <f>SUM('PV at n year'!AD$5:AD28)</f>
        <v>3.4406296039452546</v>
      </c>
      <c r="AE28" s="1">
        <f>SUM('PV at n year'!AE$5:AE28)</f>
        <v>3.32719234475103</v>
      </c>
      <c r="AF28" s="1">
        <f>SUM('PV at n year'!AF$5:AF28)</f>
        <v>3.2208618966315177</v>
      </c>
      <c r="AG28" s="1">
        <f>SUM('PV at n year'!AG$5:AG28)</f>
        <v>3.1210090556431522</v>
      </c>
      <c r="AH28" s="1">
        <f>SUM('PV at n year'!AH$5:AH28)</f>
        <v>3.0270741891719934</v>
      </c>
      <c r="AI28" s="1">
        <f>SUM('PV at n year'!AI$5:AI28)</f>
        <v>2.9385582518772457</v>
      </c>
      <c r="AJ28" s="1">
        <f>SUM('PV at n year'!AJ$5:AJ28)</f>
        <v>2.8550151026718145</v>
      </c>
      <c r="AK28" s="1">
        <f>SUM('PV at n year'!AK$5:AK28)</f>
        <v>2.7760449168942625</v>
      </c>
      <c r="AL28" s="1">
        <f>SUM('PV at n year'!AL$5:AL28)</f>
        <v>2.7012885227898886</v>
      </c>
      <c r="AM28" s="1">
        <f>SUM('PV at n year'!AM$5:AM28)</f>
        <v>2.6304225200839695</v>
      </c>
      <c r="AN28" s="1">
        <f>SUM('PV at n year'!AN$5:AN28)</f>
        <v>2.563155061990164</v>
      </c>
      <c r="AO28" s="1">
        <f>SUM('PV at n year'!AO$5:AO28)</f>
        <v>2.499222201408432</v>
      </c>
      <c r="AP28" s="1">
        <f>SUM('PV at n year'!AP$5:AP28)</f>
        <v>2.438384718098758</v>
      </c>
      <c r="AQ28" s="1">
        <f>SUM('PV at n year'!AQ$5:AQ28)</f>
        <v>2.3804253568898486</v>
      </c>
      <c r="AR28" s="1">
        <f>SUM('PV at n year'!AR$5:AR28)</f>
        <v>2.3251464179966774</v>
      </c>
      <c r="AS28" s="1">
        <f>SUM('PV at n year'!AS$5:AS28)</f>
        <v>2.272367649682889</v>
      </c>
      <c r="AT28" s="1">
        <f>SUM('PV at n year'!AT$5:AT28)</f>
        <v>2.2219244011433252</v>
      </c>
      <c r="AU28" s="1">
        <f>SUM('PV at n year'!AU$5:AU28)</f>
        <v>2.1736659998656838</v>
      </c>
      <c r="AV28" s="1">
        <f>SUM('PV at n year'!AV$5:AV28)</f>
        <v>2.127454323077526</v>
      </c>
      <c r="AW28" s="1">
        <f>SUM('PV at n year'!AW$5:AW28)</f>
        <v>2.0831625373735485</v>
      </c>
      <c r="AX28" s="1">
        <f>SUM('PV at n year'!AX$5:AX28)</f>
        <v>2.0406739843947865</v>
      </c>
      <c r="AY28" s="1">
        <f>SUM('PV at n year'!AY$5:AY28)</f>
        <v>1.9998811936158734</v>
      </c>
      <c r="AZ28" s="9">
        <f t="shared" si="1"/>
        <v>24</v>
      </c>
    </row>
    <row r="29" spans="1:52" ht="12.75">
      <c r="A29" s="6">
        <f t="shared" si="0"/>
        <v>25</v>
      </c>
      <c r="B29" s="1">
        <f>SUM('PV at n year'!B$5:B29)</f>
        <v>22.02315570062163</v>
      </c>
      <c r="C29" s="1">
        <f>SUM('PV at n year'!C$5:C29)</f>
        <v>19.523456473586034</v>
      </c>
      <c r="D29" s="1">
        <f>SUM('PV at n year'!D$5:D29)</f>
        <v>17.413147691278024</v>
      </c>
      <c r="E29" s="1">
        <f>SUM('PV at n year'!E$5:E29)</f>
        <v>15.622079943650878</v>
      </c>
      <c r="F29" s="1">
        <f>SUM('PV at n year'!F$5:F29)</f>
        <v>14.09394456604475</v>
      </c>
      <c r="G29" s="1">
        <f>SUM('PV at n year'!G$5:G29)</f>
        <v>12.783356158268393</v>
      </c>
      <c r="H29" s="1">
        <f>SUM('PV at n year'!H$5:H29)</f>
        <v>11.65358317825372</v>
      </c>
      <c r="I29" s="1">
        <f>SUM('PV at n year'!I$5:I29)</f>
        <v>10.674776188588568</v>
      </c>
      <c r="J29" s="1">
        <f>SUM('PV at n year'!J$5:J29)</f>
        <v>9.822579604948482</v>
      </c>
      <c r="K29" s="1">
        <f>SUM('PV at n year'!K$5:K29)</f>
        <v>9.077040018229354</v>
      </c>
      <c r="L29" s="1">
        <f>SUM('PV at n year'!L$5:L29)</f>
        <v>8.421744664666894</v>
      </c>
      <c r="M29" s="1">
        <f>SUM('PV at n year'!M$5:M29)</f>
        <v>7.84313911206455</v>
      </c>
      <c r="N29" s="1">
        <f>SUM('PV at n year'!N$5:N29)</f>
        <v>7.329984978464752</v>
      </c>
      <c r="O29" s="1">
        <f>SUM('PV at n year'!O$5:O29)</f>
        <v>6.872927437331925</v>
      </c>
      <c r="P29" s="1">
        <f>SUM('PV at n year'!P$5:P29)</f>
        <v>6.4641490852701455</v>
      </c>
      <c r="Q29" s="1">
        <f>SUM('PV at n year'!Q$5:Q29)</f>
        <v>6.0970919722581485</v>
      </c>
      <c r="R29" s="1">
        <f>SUM('PV at n year'!R$5:R29)</f>
        <v>5.766233607527329</v>
      </c>
      <c r="S29" s="1">
        <f>SUM('PV at n year'!S$5:S29)</f>
        <v>5.466905846981804</v>
      </c>
      <c r="T29" s="1">
        <f>SUM('PV at n year'!T$5:T29)</f>
        <v>5.195147959038207</v>
      </c>
      <c r="U29" s="1">
        <f>SUM('PV at n year'!U$5:U29)</f>
        <v>4.947587019948022</v>
      </c>
      <c r="V29" s="1">
        <f>SUM('PV at n year'!V$5:V29)</f>
        <v>4.7213402320023805</v>
      </c>
      <c r="W29" s="1">
        <f>SUM('PV at n year'!W$5:W29)</f>
        <v>4.513934883410392</v>
      </c>
      <c r="X29" s="1">
        <f>SUM('PV at n year'!X$5:X29)</f>
        <v>4.323242549386927</v>
      </c>
      <c r="Y29" s="1">
        <f>SUM('PV at n year'!Y$5:Y29)</f>
        <v>4.147424825330549</v>
      </c>
      <c r="Z29" s="1">
        <f>SUM('PV at n year'!Z$5:Z29)</f>
        <v>3.984888427254818</v>
      </c>
      <c r="AA29" s="1">
        <f>SUM('PV at n year'!AA$5:AA29)</f>
        <v>3.8342479243982384</v>
      </c>
      <c r="AB29" s="1">
        <f>SUM('PV at n year'!AB$5:AB29)</f>
        <v>3.694294709262739</v>
      </c>
      <c r="AC29" s="1">
        <f>SUM('PV at n year'!AC$5:AC29)</f>
        <v>3.563971080608002</v>
      </c>
      <c r="AD29" s="1">
        <f>SUM('PV at n year'!AD$5:AD29)</f>
        <v>3.4423485301901198</v>
      </c>
      <c r="AE29" s="1">
        <f>SUM('PV at n year'!AE$5:AE29)</f>
        <v>3.3286094959623305</v>
      </c>
      <c r="AF29" s="1">
        <f>SUM('PV at n year'!AF$5:AF29)</f>
        <v>3.2220319821614636</v>
      </c>
      <c r="AG29" s="1">
        <f>SUM('PV at n year'!AG$5:AG29)</f>
        <v>3.121976557305419</v>
      </c>
      <c r="AH29" s="1">
        <f>SUM('PV at n year'!AH$5:AH29)</f>
        <v>3.0278753302045063</v>
      </c>
      <c r="AI29" s="1">
        <f>SUM('PV at n year'!AI$5:AI29)</f>
        <v>2.939222576027795</v>
      </c>
      <c r="AJ29" s="1">
        <f>SUM('PV at n year'!AJ$5:AJ29)</f>
        <v>2.855566742719862</v>
      </c>
      <c r="AK29" s="1">
        <f>SUM('PV at n year'!AK$5:AK29)</f>
        <v>2.776503615363428</v>
      </c>
      <c r="AL29" s="1">
        <f>SUM('PV at n year'!AL$5:AL29)</f>
        <v>2.7016704545911594</v>
      </c>
      <c r="AM29" s="1">
        <f>SUM('PV at n year'!AM$5:AM29)</f>
        <v>2.6307409565825868</v>
      </c>
      <c r="AN29" s="1">
        <f>SUM('PV at n year'!AN$5:AN29)</f>
        <v>2.563420907906593</v>
      </c>
      <c r="AO29" s="1">
        <f>SUM('PV at n year'!AO$5:AO29)</f>
        <v>2.4994444295774514</v>
      </c>
      <c r="AP29" s="1">
        <f>SUM('PV at n year'!AP$5:AP29)</f>
        <v>2.438570722055857</v>
      </c>
      <c r="AQ29" s="1">
        <f>SUM('PV at n year'!AQ$5:AQ29)</f>
        <v>2.380581237246372</v>
      </c>
      <c r="AR29" s="1">
        <f>SUM('PV at n year'!AR$5:AR29)</f>
        <v>2.3252772153822923</v>
      </c>
      <c r="AS29" s="1">
        <f>SUM('PV at n year'!AS$5:AS29)</f>
        <v>2.272477534502006</v>
      </c>
      <c r="AT29" s="1">
        <f>SUM('PV at n year'!AT$5:AT29)</f>
        <v>2.222016828374707</v>
      </c>
      <c r="AU29" s="1">
        <f>SUM('PV at n year'!AU$5:AU29)</f>
        <v>2.1737438355244407</v>
      </c>
      <c r="AV29" s="1">
        <f>SUM('PV at n year'!AV$5:AV29)</f>
        <v>2.1275199476717863</v>
      </c>
      <c r="AW29" s="1">
        <f>SUM('PV at n year'!AW$5:AW29)</f>
        <v>2.083217930657803</v>
      </c>
      <c r="AX29" s="1">
        <f>SUM('PV at n year'!AX$5:AX29)</f>
        <v>2.0407207948958304</v>
      </c>
      <c r="AY29" s="1">
        <f>SUM('PV at n year'!AY$5:AY29)</f>
        <v>1.9999207957439158</v>
      </c>
      <c r="AZ29" s="9">
        <f t="shared" si="1"/>
        <v>25</v>
      </c>
    </row>
    <row r="30" spans="1:52" ht="12.75">
      <c r="A30" s="6">
        <f t="shared" si="0"/>
        <v>26</v>
      </c>
      <c r="B30" s="1">
        <f>SUM('PV at n year'!B$5:B30)</f>
        <v>22.795203663981813</v>
      </c>
      <c r="C30" s="1">
        <f>SUM('PV at n year'!C$5:C30)</f>
        <v>20.12103575841768</v>
      </c>
      <c r="D30" s="1">
        <f>SUM('PV at n year'!D$5:D30)</f>
        <v>17.876842418716528</v>
      </c>
      <c r="E30" s="1">
        <f>SUM('PV at n year'!E$5:E30)</f>
        <v>15.98276917658738</v>
      </c>
      <c r="F30" s="1">
        <f>SUM('PV at n year'!F$5:F30)</f>
        <v>14.375185300994998</v>
      </c>
      <c r="G30" s="1">
        <f>SUM('PV at n year'!G$5:G30)</f>
        <v>13.003166187045652</v>
      </c>
      <c r="H30" s="1">
        <f>SUM('PV at n year'!H$5:H30)</f>
        <v>11.825778671265159</v>
      </c>
      <c r="I30" s="1">
        <f>SUM('PV at n year'!I$5:I30)</f>
        <v>10.809977952396821</v>
      </c>
      <c r="J30" s="1">
        <f>SUM('PV at n year'!J$5:J30)</f>
        <v>9.928972114631634</v>
      </c>
      <c r="K30" s="1">
        <f>SUM('PV at n year'!K$5:K30)</f>
        <v>9.160945471117595</v>
      </c>
      <c r="L30" s="1">
        <f>SUM('PV at n year'!L$5:L30)</f>
        <v>8.488058256456661</v>
      </c>
      <c r="M30" s="1">
        <f>SUM('PV at n year'!M$5:M30)</f>
        <v>7.895659921486206</v>
      </c>
      <c r="N30" s="1">
        <f>SUM('PV at n year'!N$5:N30)</f>
        <v>7.37166812253518</v>
      </c>
      <c r="O30" s="1">
        <f>SUM('PV at n year'!O$5:O30)</f>
        <v>6.90607669941397</v>
      </c>
      <c r="P30" s="1">
        <f>SUM('PV at n year'!P$5:P30)</f>
        <v>6.490564421974041</v>
      </c>
      <c r="Q30" s="1">
        <f>SUM('PV at n year'!Q$5:Q30)</f>
        <v>6.118182734705301</v>
      </c>
      <c r="R30" s="1">
        <f>SUM('PV at n year'!R$5:R30)</f>
        <v>5.783105647459256</v>
      </c>
      <c r="S30" s="1">
        <f>SUM('PV at n year'!S$5:S30)</f>
        <v>5.480428683882886</v>
      </c>
      <c r="T30" s="1">
        <f>SUM('PV at n year'!T$5:T30)</f>
        <v>5.206006688267401</v>
      </c>
      <c r="U30" s="1">
        <f>SUM('PV at n year'!U$5:U30)</f>
        <v>4.956322516623352</v>
      </c>
      <c r="V30" s="1">
        <f>SUM('PV at n year'!V$5:V30)</f>
        <v>4.7283803570267615</v>
      </c>
      <c r="W30" s="1">
        <f>SUM('PV at n year'!W$5:W30)</f>
        <v>4.519618756893764</v>
      </c>
      <c r="X30" s="1">
        <f>SUM('PV at n year'!X$5:X30)</f>
        <v>4.327839471046281</v>
      </c>
      <c r="Y30" s="1">
        <f>SUM('PV at n year'!Y$5:Y30)</f>
        <v>4.151149052685926</v>
      </c>
      <c r="Z30" s="1">
        <f>SUM('PV at n year'!Z$5:Z30)</f>
        <v>3.9879107418038546</v>
      </c>
      <c r="AA30" s="1">
        <f>SUM('PV at n year'!AA$5:AA30)</f>
        <v>3.8367047019033635</v>
      </c>
      <c r="AB30" s="1">
        <f>SUM('PV at n year'!AB$5:AB30)</f>
        <v>3.696295046663574</v>
      </c>
      <c r="AC30" s="1">
        <f>SUM('PV at n year'!AC$5:AC30)</f>
        <v>3.565602406725002</v>
      </c>
      <c r="AD30" s="1">
        <f>SUM('PV at n year'!AD$5:AD30)</f>
        <v>3.4436810311551316</v>
      </c>
      <c r="AE30" s="1">
        <f>SUM('PV at n year'!AE$5:AE30)</f>
        <v>3.3296996122787155</v>
      </c>
      <c r="AF30" s="1">
        <f>SUM('PV at n year'!AF$5:AF30)</f>
        <v>3.222925177222491</v>
      </c>
      <c r="AG30" s="1">
        <f>SUM('PV at n year'!AG$5:AG30)</f>
        <v>3.122709513110166</v>
      </c>
      <c r="AH30" s="1">
        <f>SUM('PV at n year'!AH$5:AH30)</f>
        <v>3.0284776918830874</v>
      </c>
      <c r="AI30" s="1">
        <f>SUM('PV at n year'!AI$5:AI30)</f>
        <v>2.9397183403192493</v>
      </c>
      <c r="AJ30" s="1">
        <f>SUM('PV at n year'!AJ$5:AJ30)</f>
        <v>2.855975364977675</v>
      </c>
      <c r="AK30" s="1">
        <f>SUM('PV at n year'!AK$5:AK30)</f>
        <v>2.776840893649579</v>
      </c>
      <c r="AL30" s="1">
        <f>SUM('PV at n year'!AL$5:AL30)</f>
        <v>2.7019492369278533</v>
      </c>
      <c r="AM30" s="1">
        <f>SUM('PV at n year'!AM$5:AM30)</f>
        <v>2.6309717076685413</v>
      </c>
      <c r="AN30" s="1">
        <f>SUM('PV at n year'!AN$5:AN30)</f>
        <v>2.5636121639615777</v>
      </c>
      <c r="AO30" s="1">
        <f>SUM('PV at n year'!AO$5:AO30)</f>
        <v>2.4996031639838936</v>
      </c>
      <c r="AP30" s="1">
        <f>SUM('PV at n year'!AP$5:AP30)</f>
        <v>2.438702639755927</v>
      </c>
      <c r="AQ30" s="1">
        <f>SUM('PV at n year'!AQ$5:AQ30)</f>
        <v>2.3806910121453324</v>
      </c>
      <c r="AR30" s="1">
        <f>SUM('PV at n year'!AR$5:AR30)</f>
        <v>2.3253686820855193</v>
      </c>
      <c r="AS30" s="1">
        <f>SUM('PV at n year'!AS$5:AS30)</f>
        <v>2.2725538434041708</v>
      </c>
      <c r="AT30" s="1">
        <f>SUM('PV at n year'!AT$5:AT30)</f>
        <v>2.2220805712929015</v>
      </c>
      <c r="AU30" s="1">
        <f>SUM('PV at n year'!AU$5:AU30)</f>
        <v>2.1737971476194797</v>
      </c>
      <c r="AV30" s="1">
        <f>SUM('PV at n year'!AV$5:AV30)</f>
        <v>2.127564590252916</v>
      </c>
      <c r="AW30" s="1">
        <f>SUM('PV at n year'!AW$5:AW30)</f>
        <v>2.0832553585525697</v>
      </c>
      <c r="AX30" s="1">
        <f>SUM('PV at n year'!AX$5:AX30)</f>
        <v>2.040752211339484</v>
      </c>
      <c r="AY30" s="1">
        <f>SUM('PV at n year'!AY$5:AY30)</f>
        <v>1.9999471971626106</v>
      </c>
      <c r="AZ30" s="9">
        <f t="shared" si="1"/>
        <v>26</v>
      </c>
    </row>
    <row r="31" spans="1:52" ht="12.75">
      <c r="A31" s="6">
        <f t="shared" si="0"/>
        <v>27</v>
      </c>
      <c r="B31" s="1">
        <f>SUM('PV at n year'!B$5:B31)</f>
        <v>23.559607588100803</v>
      </c>
      <c r="C31" s="1">
        <f>SUM('PV at n year'!C$5:C31)</f>
        <v>20.706897802370275</v>
      </c>
      <c r="D31" s="1">
        <f>SUM('PV at n year'!D$5:D31)</f>
        <v>18.327031474482066</v>
      </c>
      <c r="E31" s="1">
        <f>SUM('PV at n year'!E$5:E31)</f>
        <v>16.329585746718635</v>
      </c>
      <c r="F31" s="1">
        <f>SUM('PV at n year'!F$5:F31)</f>
        <v>14.643033619995235</v>
      </c>
      <c r="G31" s="1">
        <f>SUM('PV at n year'!G$5:G31)</f>
        <v>13.210534138722311</v>
      </c>
      <c r="H31" s="1">
        <f>SUM('PV at n year'!H$5:H31)</f>
        <v>11.98670903856557</v>
      </c>
      <c r="I31" s="1">
        <f>SUM('PV at n year'!I$5:I31)</f>
        <v>10.935164770737796</v>
      </c>
      <c r="J31" s="1">
        <f>SUM('PV at n year'!J$5:J31)</f>
        <v>10.026579921680398</v>
      </c>
      <c r="K31" s="1">
        <f>SUM('PV at n year'!K$5:K31)</f>
        <v>9.23722315556145</v>
      </c>
      <c r="L31" s="1">
        <f>SUM('PV at n year'!L$5:L31)</f>
        <v>8.547800231042036</v>
      </c>
      <c r="M31" s="1">
        <f>SUM('PV at n year'!M$5:M31)</f>
        <v>7.9425535013269695</v>
      </c>
      <c r="N31" s="1">
        <f>SUM('PV at n year'!N$5:N31)</f>
        <v>7.408555860650602</v>
      </c>
      <c r="O31" s="1">
        <f>SUM('PV at n year'!O$5:O31)</f>
        <v>6.935154999485939</v>
      </c>
      <c r="P31" s="1">
        <f>SUM('PV at n year'!P$5:P31)</f>
        <v>6.513534279977428</v>
      </c>
      <c r="Q31" s="1">
        <f>SUM('PV at n year'!Q$5:Q31)</f>
        <v>6.136364426470088</v>
      </c>
      <c r="R31" s="1">
        <f>SUM('PV at n year'!R$5:R31)</f>
        <v>5.797526194409621</v>
      </c>
      <c r="S31" s="1">
        <f>SUM('PV at n year'!S$5:S31)</f>
        <v>5.491888715154989</v>
      </c>
      <c r="T31" s="1">
        <f>SUM('PV at n year'!T$5:T31)</f>
        <v>5.215131670812942</v>
      </c>
      <c r="U31" s="1">
        <f>SUM('PV at n year'!U$5:U31)</f>
        <v>4.963602097186127</v>
      </c>
      <c r="V31" s="1">
        <f>SUM('PV at n year'!V$5:V31)</f>
        <v>4.7341986421708775</v>
      </c>
      <c r="W31" s="1">
        <f>SUM('PV at n year'!W$5:W31)</f>
        <v>4.524277669585053</v>
      </c>
      <c r="X31" s="1">
        <f>SUM('PV at n year'!X$5:X31)</f>
        <v>4.331576805728683</v>
      </c>
      <c r="Y31" s="1">
        <f>SUM('PV at n year'!Y$5:Y31)</f>
        <v>4.154152461843489</v>
      </c>
      <c r="Z31" s="1">
        <f>SUM('PV at n year'!Z$5:Z31)</f>
        <v>3.990328593443084</v>
      </c>
      <c r="AA31" s="1">
        <f>SUM('PV at n year'!AA$5:AA31)</f>
        <v>3.8386545253201296</v>
      </c>
      <c r="AB31" s="1">
        <f>SUM('PV at n year'!AB$5:AB31)</f>
        <v>3.6978701154831293</v>
      </c>
      <c r="AC31" s="1">
        <f>SUM('PV at n year'!AC$5:AC31)</f>
        <v>3.5668768802539077</v>
      </c>
      <c r="AD31" s="1">
        <f>SUM('PV at n year'!AD$5:AD31)</f>
        <v>3.444713977639637</v>
      </c>
      <c r="AE31" s="1">
        <f>SUM('PV at n year'!AE$5:AE31)</f>
        <v>3.3305381632913194</v>
      </c>
      <c r="AF31" s="1">
        <f>SUM('PV at n year'!AF$5:AF31)</f>
        <v>3.2236070055133514</v>
      </c>
      <c r="AG31" s="1">
        <f>SUM('PV at n year'!AG$5:AG31)</f>
        <v>3.123264782659217</v>
      </c>
      <c r="AH31" s="1">
        <f>SUM('PV at n year'!AH$5:AH31)</f>
        <v>3.0289305954008174</v>
      </c>
      <c r="AI31" s="1">
        <f>SUM('PV at n year'!AI$5:AI31)</f>
        <v>2.940088313671081</v>
      </c>
      <c r="AJ31" s="1">
        <f>SUM('PV at n year'!AJ$5:AJ31)</f>
        <v>2.856278048131611</v>
      </c>
      <c r="AK31" s="1">
        <f>SUM('PV at n year'!AK$5:AK31)</f>
        <v>2.777088892389396</v>
      </c>
      <c r="AL31" s="1">
        <f>SUM('PV at n year'!AL$5:AL31)</f>
        <v>2.702152727684564</v>
      </c>
      <c r="AM31" s="1">
        <f>SUM('PV at n year'!AM$5:AM31)</f>
        <v>2.6311389186003926</v>
      </c>
      <c r="AN31" s="1">
        <f>SUM('PV at n year'!AN$5:AN31)</f>
        <v>2.5637497582457396</v>
      </c>
      <c r="AO31" s="1">
        <f>SUM('PV at n year'!AO$5:AO31)</f>
        <v>2.499716545702781</v>
      </c>
      <c r="AP31" s="1">
        <f>SUM('PV at n year'!AP$5:AP31)</f>
        <v>2.438796198408459</v>
      </c>
      <c r="AQ31" s="1">
        <f>SUM('PV at n year'!AQ$5:AQ31)</f>
        <v>2.3807683184122057</v>
      </c>
      <c r="AR31" s="1">
        <f>SUM('PV at n year'!AR$5:AR31)</f>
        <v>2.3254326448150486</v>
      </c>
      <c r="AS31" s="1">
        <f>SUM('PV at n year'!AS$5:AS31)</f>
        <v>2.272606835697341</v>
      </c>
      <c r="AT31" s="1">
        <f>SUM('PV at n year'!AT$5:AT31)</f>
        <v>2.222124531926139</v>
      </c>
      <c r="AU31" s="1">
        <f>SUM('PV at n year'!AU$5:AU31)</f>
        <v>2.173833662753068</v>
      </c>
      <c r="AV31" s="1">
        <f>SUM('PV at n year'!AV$5:AV31)</f>
        <v>2.1275949593557253</v>
      </c>
      <c r="AW31" s="1">
        <f>SUM('PV at n year'!AW$5:AW31)</f>
        <v>2.083280647670655</v>
      </c>
      <c r="AX31" s="1">
        <f>SUM('PV at n year'!AX$5:AX31)</f>
        <v>2.0407732962009963</v>
      </c>
      <c r="AY31" s="1">
        <f>SUM('PV at n year'!AY$5:AY31)</f>
        <v>1.9999647981084072</v>
      </c>
      <c r="AZ31" s="9">
        <f t="shared" si="1"/>
        <v>27</v>
      </c>
    </row>
    <row r="32" spans="1:52" ht="12.75">
      <c r="A32" s="6">
        <f t="shared" si="0"/>
        <v>28</v>
      </c>
      <c r="B32" s="1">
        <f>SUM('PV at n year'!B$5:B32)</f>
        <v>24.31644315653545</v>
      </c>
      <c r="C32" s="1">
        <f>SUM('PV at n year'!C$5:C32)</f>
        <v>21.281272355264974</v>
      </c>
      <c r="D32" s="1">
        <f>SUM('PV at n year'!D$5:D32)</f>
        <v>18.764108227652493</v>
      </c>
      <c r="E32" s="1">
        <f>SUM('PV at n year'!E$5:E32)</f>
        <v>16.663063217998687</v>
      </c>
      <c r="F32" s="1">
        <f>SUM('PV at n year'!F$5:F32)</f>
        <v>14.898127257138318</v>
      </c>
      <c r="G32" s="1">
        <f>SUM('PV at n year'!G$5:G32)</f>
        <v>13.4061642818135</v>
      </c>
      <c r="H32" s="1">
        <f>SUM('PV at n year'!H$5:H32)</f>
        <v>12.13711125099586</v>
      </c>
      <c r="I32" s="1">
        <f>SUM('PV at n year'!I$5:I32)</f>
        <v>11.051078491423883</v>
      </c>
      <c r="J32" s="1">
        <f>SUM('PV at n year'!J$5:J32)</f>
        <v>10.116128368514126</v>
      </c>
      <c r="K32" s="1">
        <f>SUM('PV at n year'!K$5:K32)</f>
        <v>9.306566505055864</v>
      </c>
      <c r="L32" s="1">
        <f>SUM('PV at n year'!L$5:L32)</f>
        <v>8.601621829767598</v>
      </c>
      <c r="M32" s="1">
        <f>SUM('PV at n year'!M$5:M32)</f>
        <v>7.984422769041937</v>
      </c>
      <c r="N32" s="1">
        <f>SUM('PV at n year'!N$5:N32)</f>
        <v>7.441199876681949</v>
      </c>
      <c r="O32" s="1">
        <f>SUM('PV at n year'!O$5:O32)</f>
        <v>6.9606622802508245</v>
      </c>
      <c r="P32" s="1">
        <f>SUM('PV at n year'!P$5:P32)</f>
        <v>6.53350806954559</v>
      </c>
      <c r="Q32" s="1">
        <f>SUM('PV at n year'!Q$5:Q32)</f>
        <v>6.152038298681111</v>
      </c>
      <c r="R32" s="1">
        <f>SUM('PV at n year'!R$5:R32)</f>
        <v>5.809851448213352</v>
      </c>
      <c r="S32" s="1">
        <f>SUM('PV at n year'!S$5:S32)</f>
        <v>5.50160060606355</v>
      </c>
      <c r="T32" s="1">
        <f>SUM('PV at n year'!T$5:T32)</f>
        <v>5.22279972337222</v>
      </c>
      <c r="U32" s="1">
        <f>SUM('PV at n year'!U$5:U32)</f>
        <v>4.969668414321774</v>
      </c>
      <c r="V32" s="1">
        <f>SUM('PV at n year'!V$5:V32)</f>
        <v>4.7390071422899815</v>
      </c>
      <c r="W32" s="1">
        <f>SUM('PV at n year'!W$5:W32)</f>
        <v>4.528096450479552</v>
      </c>
      <c r="X32" s="1">
        <f>SUM('PV at n year'!X$5:X32)</f>
        <v>4.334615289210311</v>
      </c>
      <c r="Y32" s="1">
        <f>SUM('PV at n year'!Y$5:Y32)</f>
        <v>4.1565745660028135</v>
      </c>
      <c r="Z32" s="1">
        <f>SUM('PV at n year'!Z$5:Z32)</f>
        <v>3.9922628747544673</v>
      </c>
      <c r="AA32" s="1">
        <f>SUM('PV at n year'!AA$5:AA32)</f>
        <v>3.840202004222325</v>
      </c>
      <c r="AB32" s="1">
        <f>SUM('PV at n year'!AB$5:AB32)</f>
        <v>3.6991103271520704</v>
      </c>
      <c r="AC32" s="1">
        <f>SUM('PV at n year'!AC$5:AC32)</f>
        <v>3.5678725626983656</v>
      </c>
      <c r="AD32" s="1">
        <f>SUM('PV at n year'!AD$5:AD32)</f>
        <v>3.445514711348556</v>
      </c>
      <c r="AE32" s="1">
        <f>SUM('PV at n year'!AE$5:AE32)</f>
        <v>3.3311832025317836</v>
      </c>
      <c r="AF32" s="1">
        <f>SUM('PV at n year'!AF$5:AF32)</f>
        <v>3.2241274851246953</v>
      </c>
      <c r="AG32" s="1">
        <f>SUM('PV at n year'!AG$5:AG32)</f>
        <v>3.123685441408498</v>
      </c>
      <c r="AH32" s="1">
        <f>SUM('PV at n year'!AH$5:AH32)</f>
        <v>3.0292711243615167</v>
      </c>
      <c r="AI32" s="1">
        <f>SUM('PV at n year'!AI$5:AI32)</f>
        <v>2.9403644131873734</v>
      </c>
      <c r="AJ32" s="1">
        <f>SUM('PV at n year'!AJ$5:AJ32)</f>
        <v>2.856502257875267</v>
      </c>
      <c r="AK32" s="1">
        <f>SUM('PV at n year'!AK$5:AK32)</f>
        <v>2.7772712444039676</v>
      </c>
      <c r="AL32" s="1">
        <f>SUM('PV at n year'!AL$5:AL32)</f>
        <v>2.702301261083623</v>
      </c>
      <c r="AM32" s="1">
        <f>SUM('PV at n year'!AM$5:AM32)</f>
        <v>2.631260085942314</v>
      </c>
      <c r="AN32" s="1">
        <f>SUM('PV at n year'!AN$5:AN32)</f>
        <v>2.563848746939381</v>
      </c>
      <c r="AO32" s="1">
        <f>SUM('PV at n year'!AO$5:AO32)</f>
        <v>2.4997975326448434</v>
      </c>
      <c r="AP32" s="1">
        <f>SUM('PV at n year'!AP$5:AP32)</f>
        <v>2.438862552062737</v>
      </c>
      <c r="AQ32" s="1">
        <f>SUM('PV at n year'!AQ$5:AQ32)</f>
        <v>2.3808227594452154</v>
      </c>
      <c r="AR32" s="1">
        <f>SUM('PV at n year'!AR$5:AR32)</f>
        <v>2.325477373996538</v>
      </c>
      <c r="AS32" s="1">
        <f>SUM('PV at n year'!AS$5:AS32)</f>
        <v>2.272643635900931</v>
      </c>
      <c r="AT32" s="1">
        <f>SUM('PV at n year'!AT$5:AT32)</f>
        <v>2.222154849604234</v>
      </c>
      <c r="AU32" s="1">
        <f>SUM('PV at n year'!AU$5:AU32)</f>
        <v>2.1738586731185396</v>
      </c>
      <c r="AV32" s="1">
        <f>SUM('PV at n year'!AV$5:AV32)</f>
        <v>2.127615618609337</v>
      </c>
      <c r="AW32" s="1">
        <f>SUM('PV at n year'!AW$5:AW32)</f>
        <v>2.083297734912605</v>
      </c>
      <c r="AX32" s="1">
        <f>SUM('PV at n year'!AX$5:AX32)</f>
        <v>2.040787447114763</v>
      </c>
      <c r="AY32" s="1">
        <f>SUM('PV at n year'!AY$5:AY32)</f>
        <v>1.9999765320722716</v>
      </c>
      <c r="AZ32" s="9">
        <f t="shared" si="1"/>
        <v>28</v>
      </c>
    </row>
    <row r="33" spans="1:52" ht="12.75">
      <c r="A33" s="6">
        <f t="shared" si="0"/>
        <v>29</v>
      </c>
      <c r="B33" s="1">
        <f>SUM('PV at n year'!B$5:B33)</f>
        <v>25.065785303500444</v>
      </c>
      <c r="C33" s="1">
        <f>SUM('PV at n year'!C$5:C33)</f>
        <v>21.844384662024485</v>
      </c>
      <c r="D33" s="1">
        <f>SUM('PV at n year'!D$5:D33)</f>
        <v>19.188454589953878</v>
      </c>
      <c r="E33" s="1">
        <f>SUM('PV at n year'!E$5:E33)</f>
        <v>16.983714632691044</v>
      </c>
      <c r="F33" s="1">
        <f>SUM('PV at n year'!F$5:F33)</f>
        <v>15.141073578226969</v>
      </c>
      <c r="G33" s="1">
        <f>SUM('PV at n year'!G$5:G33)</f>
        <v>13.590721020578771</v>
      </c>
      <c r="H33" s="1">
        <f>SUM('PV at n year'!H$5:H33)</f>
        <v>12.27767406635127</v>
      </c>
      <c r="I33" s="1">
        <f>SUM('PV at n year'!I$5:I33)</f>
        <v>11.158406010577668</v>
      </c>
      <c r="J33" s="1">
        <f>SUM('PV at n year'!J$5:J33)</f>
        <v>10.198282906893693</v>
      </c>
      <c r="K33" s="1">
        <f>SUM('PV at n year'!K$5:K33)</f>
        <v>9.369605913687149</v>
      </c>
      <c r="L33" s="1">
        <f>SUM('PV at n year'!L$5:L33)</f>
        <v>8.650109756547385</v>
      </c>
      <c r="M33" s="1">
        <f>SUM('PV at n year'!M$5:M33)</f>
        <v>8.021806043787445</v>
      </c>
      <c r="N33" s="1">
        <f>SUM('PV at n year'!N$5:N33)</f>
        <v>7.470088386444203</v>
      </c>
      <c r="O33" s="1">
        <f>SUM('PV at n year'!O$5:O33)</f>
        <v>6.98303708793932</v>
      </c>
      <c r="P33" s="1">
        <f>SUM('PV at n year'!P$5:P33)</f>
        <v>6.550876582213557</v>
      </c>
      <c r="Q33" s="1">
        <f>SUM('PV at n year'!Q$5:Q33)</f>
        <v>6.165550257483717</v>
      </c>
      <c r="R33" s="1">
        <f>SUM('PV at n year'!R$5:R33)</f>
        <v>5.820385853173805</v>
      </c>
      <c r="S33" s="1">
        <f>SUM('PV at n year'!S$5:S33)</f>
        <v>5.509831022087755</v>
      </c>
      <c r="T33" s="1">
        <f>SUM('PV at n year'!T$5:T33)</f>
        <v>5.229243465018673</v>
      </c>
      <c r="U33" s="1">
        <f>SUM('PV at n year'!U$5:U33)</f>
        <v>4.974723678601479</v>
      </c>
      <c r="V33" s="1">
        <f>SUM('PV at n year'!V$5:V33)</f>
        <v>4.742981109330564</v>
      </c>
      <c r="W33" s="1">
        <f>SUM('PV at n year'!W$5:W33)</f>
        <v>4.531226598753731</v>
      </c>
      <c r="X33" s="1">
        <f>SUM('PV at n year'!X$5:X33)</f>
        <v>4.337085600983992</v>
      </c>
      <c r="Y33" s="1">
        <f>SUM('PV at n year'!Y$5:Y33)</f>
        <v>4.15852787580872</v>
      </c>
      <c r="Z33" s="1">
        <f>SUM('PV at n year'!Z$5:Z33)</f>
        <v>3.993810299803574</v>
      </c>
      <c r="AA33" s="1">
        <f>SUM('PV at n year'!AA$5:AA33)</f>
        <v>3.84143016208121</v>
      </c>
      <c r="AB33" s="1">
        <f>SUM('PV at n year'!AB$5:AB33)</f>
        <v>3.700086871773284</v>
      </c>
      <c r="AC33" s="1">
        <f>SUM('PV at n year'!AC$5:AC33)</f>
        <v>3.5686504396080982</v>
      </c>
      <c r="AD33" s="1">
        <f>SUM('PV at n year'!AD$5:AD33)</f>
        <v>3.446135435153919</v>
      </c>
      <c r="AE33" s="1">
        <f>SUM('PV at n year'!AE$5:AE33)</f>
        <v>3.33167938656291</v>
      </c>
      <c r="AF33" s="1">
        <f>SUM('PV at n year'!AF$5:AF33)</f>
        <v>3.2245247978051106</v>
      </c>
      <c r="AG33" s="1">
        <f>SUM('PV at n year'!AG$5:AG33)</f>
        <v>3.1240041222791652</v>
      </c>
      <c r="AH33" s="1">
        <f>SUM('PV at n year'!AH$5:AH33)</f>
        <v>3.0295271611740726</v>
      </c>
      <c r="AI33" s="1">
        <f>SUM('PV at n year'!AI$5:AI33)</f>
        <v>2.940570457602517</v>
      </c>
      <c r="AJ33" s="1">
        <f>SUM('PV at n year'!AJ$5:AJ33)</f>
        <v>2.856668339166864</v>
      </c>
      <c r="AK33" s="1">
        <f>SUM('PV at n year'!AK$5:AK33)</f>
        <v>2.777405326767623</v>
      </c>
      <c r="AL33" s="1">
        <f>SUM('PV at n year'!AL$5:AL33)</f>
        <v>2.702409679623082</v>
      </c>
      <c r="AM33" s="1">
        <f>SUM('PV at n year'!AM$5:AM33)</f>
        <v>2.631347888363996</v>
      </c>
      <c r="AN33" s="1">
        <f>SUM('PV at n year'!AN$5:AN33)</f>
        <v>2.563919961826893</v>
      </c>
      <c r="AO33" s="1">
        <f>SUM('PV at n year'!AO$5:AO33)</f>
        <v>2.4998553804606023</v>
      </c>
      <c r="AP33" s="1">
        <f>SUM('PV at n year'!AP$5:AP33)</f>
        <v>2.4389096113920123</v>
      </c>
      <c r="AQ33" s="1">
        <f>SUM('PV at n year'!AQ$5:AQ33)</f>
        <v>2.380861098200856</v>
      </c>
      <c r="AR33" s="1">
        <f>SUM('PV at n year'!AR$5:AR33)</f>
        <v>2.3255086531444324</v>
      </c>
      <c r="AS33" s="1">
        <f>SUM('PV at n year'!AS$5:AS33)</f>
        <v>2.2726691915978687</v>
      </c>
      <c r="AT33" s="1">
        <f>SUM('PV at n year'!AT$5:AT33)</f>
        <v>2.2221757583477473</v>
      </c>
      <c r="AU33" s="1">
        <f>SUM('PV at n year'!AU$5:AU33)</f>
        <v>2.1738758035058487</v>
      </c>
      <c r="AV33" s="1">
        <f>SUM('PV at n year'!AV$5:AV33)</f>
        <v>2.1276296725233586</v>
      </c>
      <c r="AW33" s="1">
        <f>SUM('PV at n year'!AW$5:AW33)</f>
        <v>2.083309280346355</v>
      </c>
      <c r="AX33" s="1">
        <f>SUM('PV at n year'!AX$5:AX33)</f>
        <v>2.0407969443723246</v>
      </c>
      <c r="AY33" s="1">
        <f>SUM('PV at n year'!AY$5:AY33)</f>
        <v>1.999984354714848</v>
      </c>
      <c r="AZ33" s="9">
        <f t="shared" si="1"/>
        <v>29</v>
      </c>
    </row>
    <row r="34" spans="1:52" ht="12.75">
      <c r="A34" s="6">
        <f t="shared" si="0"/>
        <v>30</v>
      </c>
      <c r="B34" s="1">
        <f>SUM('PV at n year'!B$5:B34)</f>
        <v>25.80770822128757</v>
      </c>
      <c r="C34" s="1">
        <f>SUM('PV at n year'!C$5:C34)</f>
        <v>22.396455551004397</v>
      </c>
      <c r="D34" s="1">
        <f>SUM('PV at n year'!D$5:D34)</f>
        <v>19.600441349469786</v>
      </c>
      <c r="E34" s="1">
        <f>SUM('PV at n year'!E$5:E34)</f>
        <v>17.292033300664464</v>
      </c>
      <c r="F34" s="1">
        <f>SUM('PV at n year'!F$5:F34)</f>
        <v>15.372451026882826</v>
      </c>
      <c r="G34" s="1">
        <f>SUM('PV at n year'!G$5:G34)</f>
        <v>13.764831151489405</v>
      </c>
      <c r="H34" s="1">
        <f>SUM('PV at n year'!H$5:H34)</f>
        <v>12.40904118350586</v>
      </c>
      <c r="I34" s="1">
        <f>SUM('PV at n year'!I$5:I34)</f>
        <v>11.25778334312747</v>
      </c>
      <c r="J34" s="1">
        <f>SUM('PV at n year'!J$5:J34)</f>
        <v>10.273654043021736</v>
      </c>
      <c r="K34" s="1">
        <f>SUM('PV at n year'!K$5:K34)</f>
        <v>9.426914466988316</v>
      </c>
      <c r="L34" s="1">
        <f>SUM('PV at n year'!L$5:L34)</f>
        <v>8.693792573466112</v>
      </c>
      <c r="M34" s="1">
        <f>SUM('PV at n year'!M$5:M34)</f>
        <v>8.055183967667361</v>
      </c>
      <c r="N34" s="1">
        <f>SUM('PV at n year'!N$5:N34)</f>
        <v>7.495653439331154</v>
      </c>
      <c r="O34" s="1">
        <f>SUM('PV at n year'!O$5:O34)</f>
        <v>7.002664112227475</v>
      </c>
      <c r="P34" s="1">
        <f>SUM('PV at n year'!P$5:P34)</f>
        <v>6.565979636707442</v>
      </c>
      <c r="Q34" s="1">
        <f>SUM('PV at n year'!Q$5:Q34)</f>
        <v>6.177198497830791</v>
      </c>
      <c r="R34" s="1">
        <f>SUM('PV at n year'!R$5:R34)</f>
        <v>5.82938961809727</v>
      </c>
      <c r="S34" s="1">
        <f>SUM('PV at n year'!S$5:S34)</f>
        <v>5.516805950921827</v>
      </c>
      <c r="T34" s="1">
        <f>SUM('PV at n year'!T$5:T34)</f>
        <v>5.234658373965272</v>
      </c>
      <c r="U34" s="1">
        <f>SUM('PV at n year'!U$5:U34)</f>
        <v>4.978936398834566</v>
      </c>
      <c r="V34" s="1">
        <f>SUM('PV at n year'!V$5:V34)</f>
        <v>4.746265379612036</v>
      </c>
      <c r="W34" s="1">
        <f>SUM('PV at n year'!W$5:W34)</f>
        <v>4.533792294060436</v>
      </c>
      <c r="X34" s="1">
        <f>SUM('PV at n year'!X$5:X34)</f>
        <v>4.339093984539831</v>
      </c>
      <c r="Y34" s="1">
        <f>SUM('PV at n year'!Y$5:Y34)</f>
        <v>4.160103125652193</v>
      </c>
      <c r="Z34" s="1">
        <f>SUM('PV at n year'!Z$5:Z34)</f>
        <v>3.995048239842859</v>
      </c>
      <c r="AA34" s="1">
        <f>SUM('PV at n year'!AA$5:AA34)</f>
        <v>3.8424048905406427</v>
      </c>
      <c r="AB34" s="1">
        <f>SUM('PV at n year'!AB$5:AB34)</f>
        <v>3.700855804545893</v>
      </c>
      <c r="AC34" s="1">
        <f>SUM('PV at n year'!AC$5:AC34)</f>
        <v>3.569258155943827</v>
      </c>
      <c r="AD34" s="1">
        <f>SUM('PV at n year'!AD$5:AD34)</f>
        <v>3.4466166163983867</v>
      </c>
      <c r="AE34" s="1">
        <f>SUM('PV at n year'!AE$5:AE34)</f>
        <v>3.3320610665868533</v>
      </c>
      <c r="AF34" s="1">
        <f>SUM('PV at n year'!AF$5:AF34)</f>
        <v>3.224828089927565</v>
      </c>
      <c r="AG34" s="1">
        <f>SUM('PV at n year'!AG$5:AG34)</f>
        <v>3.124245547181186</v>
      </c>
      <c r="AH34" s="1">
        <f>SUM('PV at n year'!AH$5:AH34)</f>
        <v>3.0297196700556936</v>
      </c>
      <c r="AI34" s="1">
        <f>SUM('PV at n year'!AI$5:AI34)</f>
        <v>2.94072422209143</v>
      </c>
      <c r="AJ34" s="1">
        <f>SUM('PV at n year'!AJ$5:AJ34)</f>
        <v>2.8567913623458248</v>
      </c>
      <c r="AK34" s="1">
        <f>SUM('PV at n year'!AK$5:AK34)</f>
        <v>2.777503916740899</v>
      </c>
      <c r="AL34" s="1">
        <f>SUM('PV at n year'!AL$5:AL34)</f>
        <v>2.7024888172431254</v>
      </c>
      <c r="AM34" s="1">
        <f>SUM('PV at n year'!AM$5:AM34)</f>
        <v>2.6314115133072438</v>
      </c>
      <c r="AN34" s="1">
        <f>SUM('PV at n year'!AN$5:AN34)</f>
        <v>2.563971195558916</v>
      </c>
      <c r="AO34" s="1">
        <f>SUM('PV at n year'!AO$5:AO34)</f>
        <v>2.4998967003290016</v>
      </c>
      <c r="AP34" s="1">
        <f>SUM('PV at n year'!AP$5:AP34)</f>
        <v>2.4389429868028456</v>
      </c>
      <c r="AQ34" s="1">
        <f>SUM('PV at n year'!AQ$5:AQ34)</f>
        <v>2.3808880973245463</v>
      </c>
      <c r="AR34" s="1">
        <f>SUM('PV at n year'!AR$5:AR34)</f>
        <v>2.3255305266744286</v>
      </c>
      <c r="AS34" s="1">
        <f>SUM('PV at n year'!AS$5:AS34)</f>
        <v>2.272686938609631</v>
      </c>
      <c r="AT34" s="1">
        <f>SUM('PV at n year'!AT$5:AT34)</f>
        <v>2.22219017817086</v>
      </c>
      <c r="AU34" s="1">
        <f>SUM('PV at n year'!AU$5:AU34)</f>
        <v>2.1738875366478414</v>
      </c>
      <c r="AV34" s="1">
        <f>SUM('PV at n year'!AV$5:AV34)</f>
        <v>2.1276392330090874</v>
      </c>
      <c r="AW34" s="1">
        <f>SUM('PV at n year'!AW$5:AW34)</f>
        <v>2.083317081315105</v>
      </c>
      <c r="AX34" s="1">
        <f>SUM('PV at n year'!AX$5:AX34)</f>
        <v>2.040803318370688</v>
      </c>
      <c r="AY34" s="1">
        <f>SUM('PV at n year'!AY$5:AY34)</f>
        <v>1.9999895698098988</v>
      </c>
      <c r="AZ34" s="9">
        <f t="shared" si="1"/>
        <v>30</v>
      </c>
    </row>
    <row r="35" spans="1:52" ht="12.75">
      <c r="A35" s="6">
        <f t="shared" si="0"/>
        <v>31</v>
      </c>
      <c r="B35" s="1">
        <f>SUM('PV at n year'!B$5:B35)</f>
        <v>26.542285367611456</v>
      </c>
      <c r="C35" s="1">
        <f>SUM('PV at n year'!C$5:C35)</f>
        <v>22.937701520592544</v>
      </c>
      <c r="D35" s="1">
        <f>SUM('PV at n year'!D$5:D35)</f>
        <v>20.00042849463086</v>
      </c>
      <c r="E35" s="1">
        <f>SUM('PV at n year'!E$5:E35)</f>
        <v>17.588493558331216</v>
      </c>
      <c r="F35" s="1">
        <f>SUM('PV at n year'!F$5:F35)</f>
        <v>15.592810501793167</v>
      </c>
      <c r="G35" s="1">
        <f>SUM('PV at n year'!G$5:G35)</f>
        <v>13.929085991971135</v>
      </c>
      <c r="H35" s="1">
        <f>SUM('PV at n year'!H$5:H35)</f>
        <v>12.531814190192392</v>
      </c>
      <c r="I35" s="1">
        <f>SUM('PV at n year'!I$5:I35)</f>
        <v>11.349799391784693</v>
      </c>
      <c r="J35" s="1">
        <f>SUM('PV at n year'!J$5:J35)</f>
        <v>10.342801874331867</v>
      </c>
      <c r="K35" s="1">
        <f>SUM('PV at n year'!K$5:K35)</f>
        <v>9.47901315180756</v>
      </c>
      <c r="L35" s="1">
        <f>SUM('PV at n year'!L$5:L35)</f>
        <v>8.733146462582082</v>
      </c>
      <c r="M35" s="1">
        <f>SUM('PV at n year'!M$5:M35)</f>
        <v>8.084985685417287</v>
      </c>
      <c r="N35" s="1">
        <f>SUM('PV at n year'!N$5:N35)</f>
        <v>7.518277379939074</v>
      </c>
      <c r="O35" s="1">
        <f>SUM('PV at n year'!O$5:O35)</f>
        <v>7.01988080019954</v>
      </c>
      <c r="P35" s="1">
        <f>SUM('PV at n year'!P$5:P35)</f>
        <v>6.579112727571689</v>
      </c>
      <c r="Q35" s="1">
        <f>SUM('PV at n year'!Q$5:Q35)</f>
        <v>6.187240084336889</v>
      </c>
      <c r="R35" s="1">
        <f>SUM('PV at n year'!R$5:R35)</f>
        <v>5.837085143672881</v>
      </c>
      <c r="S35" s="1">
        <f>SUM('PV at n year'!S$5:S35)</f>
        <v>5.522716907560871</v>
      </c>
      <c r="T35" s="1">
        <f>SUM('PV at n year'!T$5:T35)</f>
        <v>5.239208717617876</v>
      </c>
      <c r="U35" s="1">
        <f>SUM('PV at n year'!U$5:U35)</f>
        <v>4.982446999028806</v>
      </c>
      <c r="V35" s="1">
        <f>SUM('PV at n year'!V$5:V35)</f>
        <v>4.748979652571931</v>
      </c>
      <c r="W35" s="1">
        <f>SUM('PV at n year'!W$5:W35)</f>
        <v>4.535895323000357</v>
      </c>
      <c r="X35" s="1">
        <f>SUM('PV at n year'!X$5:X35)</f>
        <v>4.340726816699049</v>
      </c>
      <c r="Y35" s="1">
        <f>SUM('PV at n year'!Y$5:Y35)</f>
        <v>4.161373488429188</v>
      </c>
      <c r="Z35" s="1">
        <f>SUM('PV at n year'!Z$5:Z35)</f>
        <v>3.9960385918742873</v>
      </c>
      <c r="AA35" s="1">
        <f>SUM('PV at n year'!AA$5:AA35)</f>
        <v>3.8431784845560655</v>
      </c>
      <c r="AB35" s="1">
        <f>SUM('PV at n year'!AB$5:AB35)</f>
        <v>3.701461263421963</v>
      </c>
      <c r="AC35" s="1">
        <f>SUM('PV at n year'!AC$5:AC35)</f>
        <v>3.569732934331115</v>
      </c>
      <c r="AD35" s="1">
        <f>SUM('PV at n year'!AD$5:AD35)</f>
        <v>3.4469896251150285</v>
      </c>
      <c r="AE35" s="1">
        <f>SUM('PV at n year'!AE$5:AE35)</f>
        <v>3.3323546666052715</v>
      </c>
      <c r="AF35" s="1">
        <f>SUM('PV at n year'!AF$5:AF35)</f>
        <v>3.2250596106317286</v>
      </c>
      <c r="AG35" s="1">
        <f>SUM('PV at n year'!AG$5:AG35)</f>
        <v>3.124428444834232</v>
      </c>
      <c r="AH35" s="1">
        <f>SUM('PV at n year'!AH$5:AH35)</f>
        <v>3.0298644135757096</v>
      </c>
      <c r="AI35" s="1">
        <f>SUM('PV at n year'!AI$5:AI35)</f>
        <v>2.940838971710022</v>
      </c>
      <c r="AJ35" s="1">
        <f>SUM('PV at n year'!AJ$5:AJ35)</f>
        <v>2.8568824906265364</v>
      </c>
      <c r="AK35" s="1">
        <f>SUM('PV at n year'!AK$5:AK35)</f>
        <v>2.777576409368308</v>
      </c>
      <c r="AL35" s="1">
        <f>SUM('PV at n year'!AL$5:AL35)</f>
        <v>2.702546581929288</v>
      </c>
      <c r="AM35" s="1">
        <f>SUM('PV at n year'!AM$5:AM35)</f>
        <v>2.6314576183385827</v>
      </c>
      <c r="AN35" s="1">
        <f>SUM('PV at n year'!AN$5:AN35)</f>
        <v>2.5640080543589328</v>
      </c>
      <c r="AO35" s="1">
        <f>SUM('PV at n year'!AO$5:AO35)</f>
        <v>2.4999262145207153</v>
      </c>
      <c r="AP35" s="1">
        <f>SUM('PV at n year'!AP$5:AP35)</f>
        <v>2.438966657306983</v>
      </c>
      <c r="AQ35" s="1">
        <f>SUM('PV at n year'!AQ$5:AQ35)</f>
        <v>2.380907110791934</v>
      </c>
      <c r="AR35" s="1">
        <f>SUM('PV at n year'!AR$5:AR35)</f>
        <v>2.325545822849251</v>
      </c>
      <c r="AS35" s="1">
        <f>SUM('PV at n year'!AS$5:AS35)</f>
        <v>2.272699262923355</v>
      </c>
      <c r="AT35" s="1">
        <f>SUM('PV at n year'!AT$5:AT35)</f>
        <v>2.222200122876455</v>
      </c>
      <c r="AU35" s="1">
        <f>SUM('PV at n year'!AU$5:AU35)</f>
        <v>2.1738955730464666</v>
      </c>
      <c r="AV35" s="1">
        <f>SUM('PV at n year'!AV$5:AV35)</f>
        <v>2.1276457367408756</v>
      </c>
      <c r="AW35" s="1">
        <f>SUM('PV at n year'!AW$5:AW35)</f>
        <v>2.083322352239936</v>
      </c>
      <c r="AX35" s="1">
        <f>SUM('PV at n year'!AX$5:AX35)</f>
        <v>2.0408075962219385</v>
      </c>
      <c r="AY35" s="1">
        <f>SUM('PV at n year'!AY$5:AY35)</f>
        <v>1.9999930465399327</v>
      </c>
      <c r="AZ35" s="9">
        <f t="shared" si="1"/>
        <v>31</v>
      </c>
    </row>
    <row r="36" spans="1:52" ht="12.75">
      <c r="A36" s="6">
        <f t="shared" si="0"/>
        <v>32</v>
      </c>
      <c r="B36" s="1">
        <f>SUM('PV at n year'!B$5:B36)</f>
        <v>27.26958947288263</v>
      </c>
      <c r="C36" s="1">
        <f>SUM('PV at n year'!C$5:C36)</f>
        <v>23.468334824110336</v>
      </c>
      <c r="D36" s="1">
        <f>SUM('PV at n year'!D$5:D36)</f>
        <v>20.388765528767827</v>
      </c>
      <c r="E36" s="1">
        <f>SUM('PV at n year'!E$5:E36)</f>
        <v>17.873551498395397</v>
      </c>
      <c r="F36" s="1">
        <f>SUM('PV at n year'!F$5:F36)</f>
        <v>15.802676668374444</v>
      </c>
      <c r="G36" s="1">
        <f>SUM('PV at n year'!G$5:G36)</f>
        <v>14.084043388652013</v>
      </c>
      <c r="H36" s="1">
        <f>SUM('PV at n year'!H$5:H36)</f>
        <v>12.646555317936816</v>
      </c>
      <c r="I36" s="1">
        <f>SUM('PV at n year'!I$5:I36)</f>
        <v>11.434999436837677</v>
      </c>
      <c r="J36" s="1">
        <f>SUM('PV at n year'!J$5:J36)</f>
        <v>10.406240251680611</v>
      </c>
      <c r="K36" s="1">
        <f>SUM('PV at n year'!K$5:K36)</f>
        <v>9.526375592552327</v>
      </c>
      <c r="L36" s="1">
        <f>SUM('PV at n year'!L$5:L36)</f>
        <v>8.768600416740615</v>
      </c>
      <c r="M36" s="1">
        <f>SUM('PV at n year'!M$5:M36)</f>
        <v>8.111594361979721</v>
      </c>
      <c r="N36" s="1">
        <f>SUM('PV at n year'!N$5:N36)</f>
        <v>7.538298566317765</v>
      </c>
      <c r="O36" s="1">
        <f>SUM('PV at n year'!O$5:O36)</f>
        <v>7.034983158069773</v>
      </c>
      <c r="P36" s="1">
        <f>SUM('PV at n year'!P$5:P36)</f>
        <v>6.590532806584078</v>
      </c>
      <c r="Q36" s="1">
        <f>SUM('PV at n year'!Q$5:Q36)</f>
        <v>6.195896624428353</v>
      </c>
      <c r="R36" s="1">
        <f>SUM('PV at n year'!R$5:R36)</f>
        <v>5.8436625159597275</v>
      </c>
      <c r="S36" s="1">
        <f>SUM('PV at n year'!S$5:S36)</f>
        <v>5.527726192848196</v>
      </c>
      <c r="T36" s="1">
        <f>SUM('PV at n year'!T$5:T36)</f>
        <v>5.243032535813342</v>
      </c>
      <c r="U36" s="1">
        <f>SUM('PV at n year'!U$5:U36)</f>
        <v>4.985372499190672</v>
      </c>
      <c r="V36" s="1">
        <f>SUM('PV at n year'!V$5:V36)</f>
        <v>4.751222853365233</v>
      </c>
      <c r="W36" s="1">
        <f>SUM('PV at n year'!W$5:W36)</f>
        <v>4.537619117213407</v>
      </c>
      <c r="X36" s="1">
        <f>SUM('PV at n year'!X$5:X36)</f>
        <v>4.342054322519552</v>
      </c>
      <c r="Y36" s="1">
        <f>SUM('PV at n year'!Y$5:Y36)</f>
        <v>4.162397974539667</v>
      </c>
      <c r="Z36" s="1">
        <f>SUM('PV at n year'!Z$5:Z36)</f>
        <v>3.99683087349943</v>
      </c>
      <c r="AA36" s="1">
        <f>SUM('PV at n year'!AA$5:AA36)</f>
        <v>3.8437924480603693</v>
      </c>
      <c r="AB36" s="1">
        <f>SUM('PV at n year'!AB$5:AB36)</f>
        <v>3.701938002694459</v>
      </c>
      <c r="AC36" s="1">
        <f>SUM('PV at n year'!AC$5:AC36)</f>
        <v>3.5701038549461837</v>
      </c>
      <c r="AD36" s="1">
        <f>SUM('PV at n year'!AD$5:AD36)</f>
        <v>3.4472787791589368</v>
      </c>
      <c r="AE36" s="1">
        <f>SUM('PV at n year'!AE$5:AE36)</f>
        <v>3.3325805127732853</v>
      </c>
      <c r="AF36" s="1">
        <f>SUM('PV at n year'!AF$5:AF36)</f>
        <v>3.2252363439936858</v>
      </c>
      <c r="AG36" s="1">
        <f>SUM('PV at n year'!AG$5:AG36)</f>
        <v>3.1245670036622974</v>
      </c>
      <c r="AH36" s="1">
        <f>SUM('PV at n year'!AH$5:AH36)</f>
        <v>3.0299732432900073</v>
      </c>
      <c r="AI36" s="1">
        <f>SUM('PV at n year'!AI$5:AI36)</f>
        <v>2.9409246057537475</v>
      </c>
      <c r="AJ36" s="1">
        <f>SUM('PV at n year'!AJ$5:AJ36)</f>
        <v>2.856949993056693</v>
      </c>
      <c r="AK36" s="1">
        <f>SUM('PV at n year'!AK$5:AK36)</f>
        <v>2.7776297127708145</v>
      </c>
      <c r="AL36" s="1">
        <f>SUM('PV at n year'!AL$5:AL36)</f>
        <v>2.7025887459337867</v>
      </c>
      <c r="AM36" s="1">
        <f>SUM('PV at n year'!AM$5:AM36)</f>
        <v>2.631491027781582</v>
      </c>
      <c r="AN36" s="1">
        <f>SUM('PV at n year'!AN$5:AN36)</f>
        <v>2.5640345714812467</v>
      </c>
      <c r="AO36" s="1">
        <f>SUM('PV at n year'!AO$5:AO36)</f>
        <v>2.499947296086225</v>
      </c>
      <c r="AP36" s="1">
        <f>SUM('PV at n year'!AP$5:AP36)</f>
        <v>2.4389834448985694</v>
      </c>
      <c r="AQ36" s="1">
        <f>SUM('PV at n year'!AQ$5:AQ36)</f>
        <v>2.3809205005577</v>
      </c>
      <c r="AR36" s="1">
        <f>SUM('PV at n year'!AR$5:AR36)</f>
        <v>2.325556519475001</v>
      </c>
      <c r="AS36" s="1">
        <f>SUM('PV at n year'!AS$5:AS36)</f>
        <v>2.272707821474552</v>
      </c>
      <c r="AT36" s="1">
        <f>SUM('PV at n year'!AT$5:AT36)</f>
        <v>2.2222069812941068</v>
      </c>
      <c r="AU36" s="1">
        <f>SUM('PV at n year'!AU$5:AU36)</f>
        <v>2.1739010774290866</v>
      </c>
      <c r="AV36" s="1">
        <f>SUM('PV at n year'!AV$5:AV36)</f>
        <v>2.127650161048215</v>
      </c>
      <c r="AW36" s="1">
        <f>SUM('PV at n year'!AW$5:AW36)</f>
        <v>2.0833259136756324</v>
      </c>
      <c r="AX36" s="1">
        <f>SUM('PV at n year'!AX$5:AX36)</f>
        <v>2.0408104672630465</v>
      </c>
      <c r="AY36" s="1">
        <f>SUM('PV at n year'!AY$5:AY36)</f>
        <v>1.9999953643599553</v>
      </c>
      <c r="AZ36" s="9">
        <f t="shared" si="1"/>
        <v>32</v>
      </c>
    </row>
    <row r="37" spans="1:52" ht="12.75">
      <c r="A37" s="6">
        <f t="shared" si="0"/>
        <v>33</v>
      </c>
      <c r="B37" s="1">
        <f>SUM('PV at n year'!B$5:B37)</f>
        <v>27.989692547408545</v>
      </c>
      <c r="C37" s="1">
        <f>SUM('PV at n year'!C$5:C37)</f>
        <v>23.98856355304935</v>
      </c>
      <c r="D37" s="1">
        <f>SUM('PV at n year'!D$5:D37)</f>
        <v>20.765791775502745</v>
      </c>
      <c r="E37" s="1">
        <f>SUM('PV at n year'!E$5:E37)</f>
        <v>18.147645671534033</v>
      </c>
      <c r="F37" s="1">
        <f>SUM('PV at n year'!F$5:F37)</f>
        <v>16.002549207975658</v>
      </c>
      <c r="G37" s="1">
        <f>SUM('PV at n year'!G$5:G37)</f>
        <v>14.23022961193586</v>
      </c>
      <c r="H37" s="1">
        <f>SUM('PV at n year'!H$5:H37)</f>
        <v>12.753790016763379</v>
      </c>
      <c r="I37" s="1">
        <f>SUM('PV at n year'!I$5:I37)</f>
        <v>11.513888367442291</v>
      </c>
      <c r="J37" s="1">
        <f>SUM('PV at n year'!J$5:J37)</f>
        <v>10.46444059787212</v>
      </c>
      <c r="K37" s="1">
        <f>SUM('PV at n year'!K$5:K37)</f>
        <v>9.569432356865752</v>
      </c>
      <c r="L37" s="1">
        <f>SUM('PV at n year'!L$5:L37)</f>
        <v>8.800540915982534</v>
      </c>
      <c r="M37" s="1">
        <f>SUM('PV at n year'!M$5:M37)</f>
        <v>8.135352108910466</v>
      </c>
      <c r="N37" s="1">
        <f>SUM('PV at n year'!N$5:N37)</f>
        <v>7.556016430369704</v>
      </c>
      <c r="O37" s="1">
        <f>SUM('PV at n year'!O$5:O37)</f>
        <v>7.048230840412082</v>
      </c>
      <c r="P37" s="1">
        <f>SUM('PV at n year'!P$5:P37)</f>
        <v>6.6004633100731125</v>
      </c>
      <c r="Q37" s="1">
        <f>SUM('PV at n year'!Q$5:Q37)</f>
        <v>6.20335915898996</v>
      </c>
      <c r="R37" s="1">
        <f>SUM('PV at n year'!R$5:R37)</f>
        <v>5.8492842016749815</v>
      </c>
      <c r="S37" s="1">
        <f>SUM('PV at n year'!S$5:S37)</f>
        <v>5.531971349871354</v>
      </c>
      <c r="T37" s="1">
        <f>SUM('PV at n year'!T$5:T37)</f>
        <v>5.246245828414573</v>
      </c>
      <c r="U37" s="1">
        <f>SUM('PV at n year'!U$5:U37)</f>
        <v>4.987810415992227</v>
      </c>
      <c r="V37" s="1">
        <f>SUM('PV at n year'!V$5:V37)</f>
        <v>4.7530767383183745</v>
      </c>
      <c r="W37" s="1">
        <f>SUM('PV at n year'!W$5:W37)</f>
        <v>4.539032063289678</v>
      </c>
      <c r="X37" s="1">
        <f>SUM('PV at n year'!X$5:X37)</f>
        <v>4.343133595544351</v>
      </c>
      <c r="Y37" s="1">
        <f>SUM('PV at n year'!Y$5:Y37)</f>
        <v>4.16322417301586</v>
      </c>
      <c r="Z37" s="1">
        <f>SUM('PV at n year'!Z$5:Z37)</f>
        <v>3.997464698799544</v>
      </c>
      <c r="AA37" s="1">
        <f>SUM('PV at n year'!AA$5:AA37)</f>
        <v>3.8442797206828327</v>
      </c>
      <c r="AB37" s="1">
        <f>SUM('PV at n year'!AB$5:AB37)</f>
        <v>3.702313387948393</v>
      </c>
      <c r="AC37" s="1">
        <f>SUM('PV at n year'!AC$5:AC37)</f>
        <v>3.570393636676706</v>
      </c>
      <c r="AD37" s="1">
        <f>SUM('PV at n year'!AD$5:AD37)</f>
        <v>3.4475029295805713</v>
      </c>
      <c r="AE37" s="1">
        <f>SUM('PV at n year'!AE$5:AE37)</f>
        <v>3.3327542405948343</v>
      </c>
      <c r="AF37" s="1">
        <f>SUM('PV at n year'!AF$5:AF37)</f>
        <v>3.2253712549570115</v>
      </c>
      <c r="AG37" s="1">
        <f>SUM('PV at n year'!AG$5:AG37)</f>
        <v>3.124671972471438</v>
      </c>
      <c r="AH37" s="1">
        <f>SUM('PV at n year'!AH$5:AH37)</f>
        <v>3.0300550701428626</v>
      </c>
      <c r="AI37" s="1">
        <f>SUM('PV at n year'!AI$5:AI37)</f>
        <v>2.9409885117565273</v>
      </c>
      <c r="AJ37" s="1">
        <f>SUM('PV at n year'!AJ$5:AJ37)</f>
        <v>2.856999994856809</v>
      </c>
      <c r="AK37" s="1">
        <f>SUM('PV at n year'!AK$5:AK37)</f>
        <v>2.777668906449128</v>
      </c>
      <c r="AL37" s="1">
        <f>SUM('PV at n year'!AL$5:AL37)</f>
        <v>2.702619522579406</v>
      </c>
      <c r="AM37" s="1">
        <f>SUM('PV at n year'!AM$5:AM37)</f>
        <v>2.6315152375228856</v>
      </c>
      <c r="AN37" s="1">
        <f>SUM('PV at n year'!AN$5:AN37)</f>
        <v>2.5640536485476595</v>
      </c>
      <c r="AO37" s="1">
        <f>SUM('PV at n year'!AO$5:AO37)</f>
        <v>2.4999623543473035</v>
      </c>
      <c r="AP37" s="1">
        <f>SUM('PV at n year'!AP$5:AP37)</f>
        <v>2.438995350991893</v>
      </c>
      <c r="AQ37" s="1">
        <f>SUM('PV at n year'!AQ$5:AQ37)</f>
        <v>2.380929929970211</v>
      </c>
      <c r="AR37" s="1">
        <f>SUM('PV at n year'!AR$5:AR37)</f>
        <v>2.3255639996328683</v>
      </c>
      <c r="AS37" s="1">
        <f>SUM('PV at n year'!AS$5:AS37)</f>
        <v>2.2727137649128832</v>
      </c>
      <c r="AT37" s="1">
        <f>SUM('PV at n year'!AT$5:AT37)</f>
        <v>2.222211711237315</v>
      </c>
      <c r="AU37" s="1">
        <f>SUM('PV at n year'!AU$5:AU37)</f>
        <v>2.173904847554169</v>
      </c>
      <c r="AV37" s="1">
        <f>SUM('PV at n year'!AV$5:AV37)</f>
        <v>2.1276531707810986</v>
      </c>
      <c r="AW37" s="1">
        <f>SUM('PV at n year'!AW$5:AW37)</f>
        <v>2.0833283200511032</v>
      </c>
      <c r="AX37" s="1">
        <f>SUM('PV at n year'!AX$5:AX37)</f>
        <v>2.0408123941362732</v>
      </c>
      <c r="AY37" s="1">
        <f>SUM('PV at n year'!AY$5:AY37)</f>
        <v>1.9999969095733037</v>
      </c>
      <c r="AZ37" s="9">
        <f t="shared" si="1"/>
        <v>33</v>
      </c>
    </row>
    <row r="38" spans="1:52" ht="12.75">
      <c r="A38" s="6">
        <f t="shared" si="0"/>
        <v>34</v>
      </c>
      <c r="B38" s="1">
        <f>SUM('PV at n year'!B$5:B38)</f>
        <v>28.702665888523313</v>
      </c>
      <c r="C38" s="1">
        <f>SUM('PV at n year'!C$5:C38)</f>
        <v>24.498591718675833</v>
      </c>
      <c r="D38" s="1">
        <f>SUM('PV at n year'!D$5:D38)</f>
        <v>21.131836675245385</v>
      </c>
      <c r="E38" s="1">
        <f>SUM('PV at n year'!E$5:E38)</f>
        <v>18.411197761090413</v>
      </c>
      <c r="F38" s="1">
        <f>SUM('PV at n year'!F$5:F38)</f>
        <v>16.192904007595864</v>
      </c>
      <c r="G38" s="1">
        <f>SUM('PV at n year'!G$5:G38)</f>
        <v>14.368141143335714</v>
      </c>
      <c r="H38" s="1">
        <f>SUM('PV at n year'!H$5:H38)</f>
        <v>12.854009361461102</v>
      </c>
      <c r="I38" s="1">
        <f>SUM('PV at n year'!I$5:I38)</f>
        <v>11.586933673557676</v>
      </c>
      <c r="J38" s="1">
        <f>SUM('PV at n year'!J$5:J38)</f>
        <v>10.517835410891852</v>
      </c>
      <c r="K38" s="1">
        <f>SUM('PV at n year'!K$5:K38)</f>
        <v>9.608574869877955</v>
      </c>
      <c r="L38" s="1">
        <f>SUM('PV at n year'!L$5:L38)</f>
        <v>8.829316140524805</v>
      </c>
      <c r="M38" s="1">
        <f>SUM('PV at n year'!M$5:M38)</f>
        <v>8.156564382955773</v>
      </c>
      <c r="N38" s="1">
        <f>SUM('PV at n year'!N$5:N38)</f>
        <v>7.571695956079385</v>
      </c>
      <c r="O38" s="1">
        <f>SUM('PV at n year'!O$5:O38)</f>
        <v>7.059851614396564</v>
      </c>
      <c r="P38" s="1">
        <f>SUM('PV at n year'!P$5:P38)</f>
        <v>6.609098530498359</v>
      </c>
      <c r="Q38" s="1">
        <f>SUM('PV at n year'!Q$5:Q38)</f>
        <v>6.209792378439621</v>
      </c>
      <c r="R38" s="1">
        <f>SUM('PV at n year'!R$5:R38)</f>
        <v>5.854089061260669</v>
      </c>
      <c r="S38" s="1">
        <f>SUM('PV at n year'!S$5:S38)</f>
        <v>5.535568940568944</v>
      </c>
      <c r="T38" s="1">
        <f>SUM('PV at n year'!T$5:T38)</f>
        <v>5.248946074297961</v>
      </c>
      <c r="U38" s="1">
        <f>SUM('PV at n year'!U$5:U38)</f>
        <v>4.989842013326856</v>
      </c>
      <c r="V38" s="1">
        <f>SUM('PV at n year'!V$5:V38)</f>
        <v>4.754608874643285</v>
      </c>
      <c r="W38" s="1">
        <f>SUM('PV at n year'!W$5:W38)</f>
        <v>4.5401902158112115</v>
      </c>
      <c r="X38" s="1">
        <f>SUM('PV at n year'!X$5:X38)</f>
        <v>4.34401105328809</v>
      </c>
      <c r="Y38" s="1">
        <f>SUM('PV at n year'!Y$5:Y38)</f>
        <v>4.163890462109564</v>
      </c>
      <c r="Z38" s="1">
        <f>SUM('PV at n year'!Z$5:Z38)</f>
        <v>3.9979717590396353</v>
      </c>
      <c r="AA38" s="1">
        <f>SUM('PV at n year'!AA$5:AA38)</f>
        <v>3.844666444986375</v>
      </c>
      <c r="AB38" s="1">
        <f>SUM('PV at n year'!AB$5:AB38)</f>
        <v>3.7026089668884987</v>
      </c>
      <c r="AC38" s="1">
        <f>SUM('PV at n year'!AC$5:AC38)</f>
        <v>3.5706200286536767</v>
      </c>
      <c r="AD38" s="1">
        <f>SUM('PV at n year'!AD$5:AD38)</f>
        <v>3.447676689597342</v>
      </c>
      <c r="AE38" s="1">
        <f>SUM('PV at n year'!AE$5:AE38)</f>
        <v>3.3328878773806414</v>
      </c>
      <c r="AF38" s="1">
        <f>SUM('PV at n year'!AF$5:AF38)</f>
        <v>3.225474240425199</v>
      </c>
      <c r="AG38" s="1">
        <f>SUM('PV at n year'!AG$5:AG38)</f>
        <v>3.124751494296544</v>
      </c>
      <c r="AH38" s="1">
        <f>SUM('PV at n year'!AH$5:AH38)</f>
        <v>3.030116594092378</v>
      </c>
      <c r="AI38" s="1">
        <f>SUM('PV at n year'!AI$5:AI38)</f>
        <v>2.941036202803378</v>
      </c>
      <c r="AJ38" s="1">
        <f>SUM('PV at n year'!AJ$5:AJ38)</f>
        <v>2.8570370332272654</v>
      </c>
      <c r="AK38" s="1">
        <f>SUM('PV at n year'!AK$5:AK38)</f>
        <v>2.777697725330241</v>
      </c>
      <c r="AL38" s="1">
        <f>SUM('PV at n year'!AL$5:AL38)</f>
        <v>2.7026419872842373</v>
      </c>
      <c r="AM38" s="1">
        <f>SUM('PV at n year'!AM$5:AM38)</f>
        <v>2.6315327808136857</v>
      </c>
      <c r="AN38" s="1">
        <f>SUM('PV at n year'!AN$5:AN38)</f>
        <v>2.5640673730558703</v>
      </c>
      <c r="AO38" s="1">
        <f>SUM('PV at n year'!AO$5:AO38)</f>
        <v>2.499973110248074</v>
      </c>
      <c r="AP38" s="1">
        <f>SUM('PV at n year'!AP$5:AP38)</f>
        <v>2.4390037950297114</v>
      </c>
      <c r="AQ38" s="1">
        <f>SUM('PV at n year'!AQ$5:AQ38)</f>
        <v>2.3809365704015573</v>
      </c>
      <c r="AR38" s="1">
        <f>SUM('PV at n year'!AR$5:AR38)</f>
        <v>2.3255692305124955</v>
      </c>
      <c r="AS38" s="1">
        <f>SUM('PV at n year'!AS$5:AS38)</f>
        <v>2.2727178923006135</v>
      </c>
      <c r="AT38" s="1">
        <f>SUM('PV at n year'!AT$5:AT38)</f>
        <v>2.2222149732671137</v>
      </c>
      <c r="AU38" s="1">
        <f>SUM('PV at n year'!AU$5:AU38)</f>
        <v>2.1739074298316226</v>
      </c>
      <c r="AV38" s="1">
        <f>SUM('PV at n year'!AV$5:AV38)</f>
        <v>2.1276552182184343</v>
      </c>
      <c r="AW38" s="1">
        <f>SUM('PV at n year'!AW$5:AW38)</f>
        <v>2.0833299459804753</v>
      </c>
      <c r="AX38" s="1">
        <f>SUM('PV at n year'!AX$5:AX38)</f>
        <v>2.040813687339781</v>
      </c>
      <c r="AY38" s="1">
        <f>SUM('PV at n year'!AY$5:AY38)</f>
        <v>1.9999979397155359</v>
      </c>
      <c r="AZ38" s="9">
        <f t="shared" si="1"/>
        <v>34</v>
      </c>
    </row>
    <row r="39" spans="1:52" ht="12.75">
      <c r="A39" s="6">
        <f t="shared" si="0"/>
        <v>35</v>
      </c>
      <c r="B39" s="1">
        <f>SUM('PV at n year'!B$5:B39)</f>
        <v>29.408580087646843</v>
      </c>
      <c r="C39" s="1">
        <f>SUM('PV at n year'!C$5:C39)</f>
        <v>24.99861933203513</v>
      </c>
      <c r="D39" s="1">
        <f>SUM('PV at n year'!D$5:D39)</f>
        <v>21.487220073053773</v>
      </c>
      <c r="E39" s="1">
        <f>SUM('PV at n year'!E$5:E39)</f>
        <v>18.664613231817704</v>
      </c>
      <c r="F39" s="1">
        <f>SUM('PV at n year'!F$5:F39)</f>
        <v>16.37419429294844</v>
      </c>
      <c r="G39" s="1">
        <f>SUM('PV at n year'!G$5:G39)</f>
        <v>14.498246361637465</v>
      </c>
      <c r="H39" s="1">
        <f>SUM('PV at n year'!H$5:H39)</f>
        <v>12.947672300430938</v>
      </c>
      <c r="I39" s="1">
        <f>SUM('PV at n year'!I$5:I39)</f>
        <v>11.654568216257106</v>
      </c>
      <c r="J39" s="1">
        <f>SUM('PV at n year'!J$5:J39)</f>
        <v>10.566821477882431</v>
      </c>
      <c r="K39" s="1">
        <f>SUM('PV at n year'!K$5:K39)</f>
        <v>9.644158972616323</v>
      </c>
      <c r="L39" s="1">
        <f>SUM('PV at n year'!L$5:L39)</f>
        <v>8.855239766238562</v>
      </c>
      <c r="M39" s="1">
        <f>SUM('PV at n year'!M$5:M39)</f>
        <v>8.175503913353369</v>
      </c>
      <c r="N39" s="1">
        <f>SUM('PV at n year'!N$5:N39)</f>
        <v>7.585571642548128</v>
      </c>
      <c r="O39" s="1">
        <f>SUM('PV at n year'!O$5:O39)</f>
        <v>7.070045275786461</v>
      </c>
      <c r="P39" s="1">
        <f>SUM('PV at n year'!P$5:P39)</f>
        <v>6.616607417824661</v>
      </c>
      <c r="Q39" s="1">
        <f>SUM('PV at n year'!Q$5:Q39)</f>
        <v>6.215338257275536</v>
      </c>
      <c r="R39" s="1">
        <f>SUM('PV at n year'!R$5:R39)</f>
        <v>5.858195778855273</v>
      </c>
      <c r="S39" s="1">
        <f>SUM('PV at n year'!S$5:S39)</f>
        <v>5.538617746244869</v>
      </c>
      <c r="T39" s="1">
        <f>SUM('PV at n year'!T$5:T39)</f>
        <v>5.2512151884856815</v>
      </c>
      <c r="U39" s="1">
        <f>SUM('PV at n year'!U$5:U39)</f>
        <v>4.991535011105714</v>
      </c>
      <c r="V39" s="1">
        <f>SUM('PV at n year'!V$5:V39)</f>
        <v>4.75587510301098</v>
      </c>
      <c r="W39" s="1">
        <f>SUM('PV at n year'!W$5:W39)</f>
        <v>4.5411395211567305</v>
      </c>
      <c r="X39" s="1">
        <f>SUM('PV at n year'!X$5:X39)</f>
        <v>4.344724433567552</v>
      </c>
      <c r="Y39" s="1">
        <f>SUM('PV at n year'!Y$5:Y39)</f>
        <v>4.164427792023842</v>
      </c>
      <c r="Z39" s="1">
        <f>SUM('PV at n year'!Z$5:Z39)</f>
        <v>3.9983774072317084</v>
      </c>
      <c r="AA39" s="1">
        <f>SUM('PV at n year'!AA$5:AA39)</f>
        <v>3.8449733690368055</v>
      </c>
      <c r="AB39" s="1">
        <f>SUM('PV at n year'!AB$5:AB39)</f>
        <v>3.7028417062114163</v>
      </c>
      <c r="AC39" s="1">
        <f>SUM('PV at n year'!AC$5:AC39)</f>
        <v>3.570796897385685</v>
      </c>
      <c r="AD39" s="1">
        <f>SUM('PV at n year'!AD$5:AD39)</f>
        <v>3.447811387284761</v>
      </c>
      <c r="AE39" s="1">
        <f>SUM('PV at n year'!AE$5:AE39)</f>
        <v>3.3329906749081855</v>
      </c>
      <c r="AF39" s="1">
        <f>SUM('PV at n year'!AF$5:AF39)</f>
        <v>3.225552855286411</v>
      </c>
      <c r="AG39" s="1">
        <f>SUM('PV at n year'!AG$5:AG39)</f>
        <v>3.1248117381034426</v>
      </c>
      <c r="AH39" s="1">
        <f>SUM('PV at n year'!AH$5:AH39)</f>
        <v>3.0301628527010362</v>
      </c>
      <c r="AI39" s="1">
        <f>SUM('PV at n year'!AI$5:AI39)</f>
        <v>2.9410717931368486</v>
      </c>
      <c r="AJ39" s="1">
        <f>SUM('PV at n year'!AJ$5:AJ39)</f>
        <v>2.8570644690572333</v>
      </c>
      <c r="AK39" s="1">
        <f>SUM('PV at n year'!AK$5:AK39)</f>
        <v>2.7777189156840008</v>
      </c>
      <c r="AL39" s="1">
        <f>SUM('PV at n year'!AL$5:AL39)</f>
        <v>2.702658384879005</v>
      </c>
      <c r="AM39" s="1">
        <f>SUM('PV at n year'!AM$5:AM39)</f>
        <v>2.6315454933432507</v>
      </c>
      <c r="AN39" s="1">
        <f>SUM('PV at n year'!AN$5:AN39)</f>
        <v>2.5640772468027846</v>
      </c>
      <c r="AO39" s="1">
        <f>SUM('PV at n year'!AO$5:AO39)</f>
        <v>2.4999807930343385</v>
      </c>
      <c r="AP39" s="1">
        <f>SUM('PV at n year'!AP$5:AP39)</f>
        <v>2.4390097837090154</v>
      </c>
      <c r="AQ39" s="1">
        <f>SUM('PV at n year'!AQ$5:AQ39)</f>
        <v>2.38094124676166</v>
      </c>
      <c r="AR39" s="1">
        <f>SUM('PV at n year'!AR$5:AR39)</f>
        <v>2.325572888470277</v>
      </c>
      <c r="AS39" s="1">
        <f>SUM('PV at n year'!AS$5:AS39)</f>
        <v>2.2727207585420928</v>
      </c>
      <c r="AT39" s="1">
        <f>SUM('PV at n year'!AT$5:AT39)</f>
        <v>2.2222172229428367</v>
      </c>
      <c r="AU39" s="1">
        <f>SUM('PV at n year'!AU$5:AU39)</f>
        <v>2.17390919851481</v>
      </c>
      <c r="AV39" s="1">
        <f>SUM('PV at n year'!AV$5:AV39)</f>
        <v>2.1276566110329487</v>
      </c>
      <c r="AW39" s="1">
        <f>SUM('PV at n year'!AW$5:AW39)</f>
        <v>2.0833310445814024</v>
      </c>
      <c r="AX39" s="1">
        <f>SUM('PV at n year'!AX$5:AX39)</f>
        <v>2.0408145552615986</v>
      </c>
      <c r="AY39" s="1">
        <f>SUM('PV at n year'!AY$5:AY39)</f>
        <v>1.999998626477024</v>
      </c>
      <c r="AZ39" s="9">
        <f t="shared" si="1"/>
        <v>35</v>
      </c>
    </row>
    <row r="40" spans="1:52" ht="12.75">
      <c r="A40" s="6">
        <f t="shared" si="0"/>
        <v>36</v>
      </c>
      <c r="B40" s="1">
        <f>SUM('PV at n year'!B$5:B40)</f>
        <v>30.1075050372741</v>
      </c>
      <c r="C40" s="1">
        <f>SUM('PV at n year'!C$5:C40)</f>
        <v>25.48884248238738</v>
      </c>
      <c r="D40" s="1">
        <f>SUM('PV at n year'!D$5:D40)</f>
        <v>21.83225249811046</v>
      </c>
      <c r="E40" s="1">
        <f>SUM('PV at n year'!E$5:E40)</f>
        <v>18.90828195367087</v>
      </c>
      <c r="F40" s="1">
        <f>SUM('PV at n year'!F$5:F40)</f>
        <v>16.546851707569942</v>
      </c>
      <c r="G40" s="1">
        <f>SUM('PV at n year'!G$5:G40)</f>
        <v>14.620987133620249</v>
      </c>
      <c r="H40" s="1">
        <f>SUM('PV at n year'!H$5:H40)</f>
        <v>13.035207757412092</v>
      </c>
      <c r="I40" s="1">
        <f>SUM('PV at n year'!I$5:I40)</f>
        <v>11.717192792830652</v>
      </c>
      <c r="J40" s="1">
        <f>SUM('PV at n year'!J$5:J40)</f>
        <v>10.61176282374535</v>
      </c>
      <c r="K40" s="1">
        <f>SUM('PV at n year'!K$5:K40)</f>
        <v>9.67650815692393</v>
      </c>
      <c r="L40" s="1">
        <f>SUM('PV at n year'!L$5:L40)</f>
        <v>8.878594383998703</v>
      </c>
      <c r="M40" s="1">
        <f>SUM('PV at n year'!M$5:M40)</f>
        <v>8.192414208351222</v>
      </c>
      <c r="N40" s="1">
        <f>SUM('PV at n year'!N$5:N40)</f>
        <v>7.597851011104539</v>
      </c>
      <c r="O40" s="1">
        <f>SUM('PV at n year'!O$5:O40)</f>
        <v>7.078987084023212</v>
      </c>
      <c r="P40" s="1">
        <f>SUM('PV at n year'!P$5:P40)</f>
        <v>6.623136885064923</v>
      </c>
      <c r="Q40" s="1">
        <f>SUM('PV at n year'!Q$5:Q40)</f>
        <v>6.220119187306497</v>
      </c>
      <c r="R40" s="1">
        <f>SUM('PV at n year'!R$5:R40)</f>
        <v>5.861705793893396</v>
      </c>
      <c r="S40" s="1">
        <f>SUM('PV at n year'!S$5:S40)</f>
        <v>5.541201479868533</v>
      </c>
      <c r="T40" s="1">
        <f>SUM('PV at n year'!T$5:T40)</f>
        <v>5.253122007130825</v>
      </c>
      <c r="U40" s="1">
        <f>SUM('PV at n year'!U$5:U40)</f>
        <v>4.992945842588096</v>
      </c>
      <c r="V40" s="1">
        <f>SUM('PV at n year'!V$5:V40)</f>
        <v>4.756921572736347</v>
      </c>
      <c r="W40" s="1">
        <f>SUM('PV at n year'!W$5:W40)</f>
        <v>4.541917640292402</v>
      </c>
      <c r="X40" s="1">
        <f>SUM('PV at n year'!X$5:X40)</f>
        <v>4.345304417534595</v>
      </c>
      <c r="Y40" s="1">
        <f>SUM('PV at n year'!Y$5:Y40)</f>
        <v>4.164861122599873</v>
      </c>
      <c r="Z40" s="1">
        <f>SUM('PV at n year'!Z$5:Z40)</f>
        <v>3.9987019257853667</v>
      </c>
      <c r="AA40" s="1">
        <f>SUM('PV at n year'!AA$5:AA40)</f>
        <v>3.8452169595530203</v>
      </c>
      <c r="AB40" s="1">
        <f>SUM('PV at n year'!AB$5:AB40)</f>
        <v>3.7030249655208003</v>
      </c>
      <c r="AC40" s="1">
        <f>SUM('PV at n year'!AC$5:AC40)</f>
        <v>3.5709350760825664</v>
      </c>
      <c r="AD40" s="1">
        <f>SUM('PV at n year'!AD$5:AD40)</f>
        <v>3.4479158040967137</v>
      </c>
      <c r="AE40" s="1">
        <f>SUM('PV at n year'!AE$5:AE40)</f>
        <v>3.333069749929373</v>
      </c>
      <c r="AF40" s="1">
        <f>SUM('PV at n year'!AF$5:AF40)</f>
        <v>3.2256128666308475</v>
      </c>
      <c r="AG40" s="1">
        <f>SUM('PV at n year'!AG$5:AG40)</f>
        <v>3.124857377351093</v>
      </c>
      <c r="AH40" s="1">
        <f>SUM('PV at n year'!AH$5:AH40)</f>
        <v>3.0301976336098018</v>
      </c>
      <c r="AI40" s="1">
        <f>SUM('PV at n year'!AI$5:AI40)</f>
        <v>2.9410983530872</v>
      </c>
      <c r="AJ40" s="1">
        <f>SUM('PV at n year'!AJ$5:AJ40)</f>
        <v>2.8570847918942466</v>
      </c>
      <c r="AK40" s="1">
        <f>SUM('PV at n year'!AK$5:AK40)</f>
        <v>2.777734496826471</v>
      </c>
      <c r="AL40" s="1">
        <f>SUM('PV at n year'!AL$5:AL40)</f>
        <v>2.7026703539262806</v>
      </c>
      <c r="AM40" s="1">
        <f>SUM('PV at n year'!AM$5:AM40)</f>
        <v>2.6315547053211965</v>
      </c>
      <c r="AN40" s="1">
        <f>SUM('PV at n year'!AN$5:AN40)</f>
        <v>2.564084350217831</v>
      </c>
      <c r="AO40" s="1">
        <f>SUM('PV at n year'!AO$5:AO40)</f>
        <v>2.4999862807388133</v>
      </c>
      <c r="AP40" s="1">
        <f>SUM('PV at n year'!AP$5:AP40)</f>
        <v>2.439014030999302</v>
      </c>
      <c r="AQ40" s="1">
        <f>SUM('PV at n year'!AQ$5:AQ40)</f>
        <v>2.380944539973</v>
      </c>
      <c r="AR40" s="1">
        <f>SUM('PV at n year'!AR$5:AR40)</f>
        <v>2.3255754464827114</v>
      </c>
      <c r="AS40" s="1">
        <f>SUM('PV at n year'!AS$5:AS40)</f>
        <v>2.2727227489875643</v>
      </c>
      <c r="AT40" s="1">
        <f>SUM('PV at n year'!AT$5:AT40)</f>
        <v>2.2222187744433355</v>
      </c>
      <c r="AU40" s="1">
        <f>SUM('PV at n year'!AU$5:AU40)</f>
        <v>2.1739104099416506</v>
      </c>
      <c r="AV40" s="1">
        <f>SUM('PV at n year'!AV$5:AV40)</f>
        <v>2.1276575585258155</v>
      </c>
      <c r="AW40" s="1">
        <f>SUM('PV at n year'!AW$5:AW40)</f>
        <v>2.083331786879326</v>
      </c>
      <c r="AX40" s="1">
        <f>SUM('PV at n year'!AX$5:AX40)</f>
        <v>2.0408151377594628</v>
      </c>
      <c r="AY40" s="1">
        <f>SUM('PV at n year'!AY$5:AY40)</f>
        <v>1.999999084318016</v>
      </c>
      <c r="AZ40" s="9">
        <f t="shared" si="1"/>
        <v>36</v>
      </c>
    </row>
    <row r="41" spans="1:52" ht="12.75">
      <c r="A41" s="6">
        <f t="shared" si="0"/>
        <v>37</v>
      </c>
      <c r="B41" s="1">
        <f>SUM('PV at n year'!B$5:B41)</f>
        <v>30.79950993789515</v>
      </c>
      <c r="C41" s="1">
        <f>SUM('PV at n year'!C$5:C41)</f>
        <v>25.969453414105274</v>
      </c>
      <c r="D41" s="1">
        <f>SUM('PV at n year'!D$5:D41)</f>
        <v>22.1672354350587</v>
      </c>
      <c r="E41" s="1">
        <f>SUM('PV at n year'!E$5:E41)</f>
        <v>19.142578801606604</v>
      </c>
      <c r="F41" s="1">
        <f>SUM('PV at n year'!F$5:F41)</f>
        <v>16.7112873405428</v>
      </c>
      <c r="G41" s="1">
        <f>SUM('PV at n year'!G$5:G41)</f>
        <v>14.736780314736082</v>
      </c>
      <c r="H41" s="1">
        <f>SUM('PV at n year'!H$5:H41)</f>
        <v>13.117016595712236</v>
      </c>
      <c r="I41" s="1">
        <f>SUM('PV at n year'!I$5:I41)</f>
        <v>11.775178511880231</v>
      </c>
      <c r="J41" s="1">
        <f>SUM('PV at n year'!J$5:J41)</f>
        <v>10.652993416280136</v>
      </c>
      <c r="K41" s="1">
        <f>SUM('PV at n year'!K$5:K41)</f>
        <v>9.705916506294482</v>
      </c>
      <c r="L41" s="1">
        <f>SUM('PV at n year'!L$5:L41)</f>
        <v>8.89963458017901</v>
      </c>
      <c r="M41" s="1">
        <f>SUM('PV at n year'!M$5:M41)</f>
        <v>8.207512686027878</v>
      </c>
      <c r="N41" s="1">
        <f>SUM('PV at n year'!N$5:N41)</f>
        <v>7.60871770894207</v>
      </c>
      <c r="O41" s="1">
        <f>SUM('PV at n year'!O$5:O41)</f>
        <v>7.086830775458958</v>
      </c>
      <c r="P41" s="1">
        <f>SUM('PV at n year'!P$5:P41)</f>
        <v>6.628814682665151</v>
      </c>
      <c r="Q41" s="1">
        <f>SUM('PV at n year'!Q$5:Q41)</f>
        <v>6.224240678712498</v>
      </c>
      <c r="R41" s="1">
        <f>SUM('PV at n year'!R$5:R41)</f>
        <v>5.8647058067464926</v>
      </c>
      <c r="S41" s="1">
        <f>SUM('PV at n year'!S$5:S41)</f>
        <v>5.543391084634351</v>
      </c>
      <c r="T41" s="1">
        <f>SUM('PV at n year'!T$5:T41)</f>
        <v>5.25472437574019</v>
      </c>
      <c r="U41" s="1">
        <f>SUM('PV at n year'!U$5:U41)</f>
        <v>4.9941215354900805</v>
      </c>
      <c r="V41" s="1">
        <f>SUM('PV at n year'!V$5:V41)</f>
        <v>4.757786423749048</v>
      </c>
      <c r="W41" s="1">
        <f>SUM('PV at n year'!W$5:W41)</f>
        <v>4.542555442862625</v>
      </c>
      <c r="X41" s="1">
        <f>SUM('PV at n year'!X$5:X41)</f>
        <v>4.345775949215118</v>
      </c>
      <c r="Y41" s="1">
        <f>SUM('PV at n year'!Y$5:Y41)</f>
        <v>4.165210582741833</v>
      </c>
      <c r="Z41" s="1">
        <f>SUM('PV at n year'!Z$5:Z41)</f>
        <v>3.9989615406282932</v>
      </c>
      <c r="AA41" s="1">
        <f>SUM('PV at n year'!AA$5:AA41)</f>
        <v>3.8454102853595398</v>
      </c>
      <c r="AB41" s="1">
        <f>SUM('PV at n year'!AB$5:AB41)</f>
        <v>3.7031692641896066</v>
      </c>
      <c r="AC41" s="1">
        <f>SUM('PV at n year'!AC$5:AC41)</f>
        <v>3.571043028189505</v>
      </c>
      <c r="AD41" s="1">
        <f>SUM('PV at n year'!AD$5:AD41)</f>
        <v>3.4479967473617936</v>
      </c>
      <c r="AE41" s="1">
        <f>SUM('PV at n year'!AE$5:AE41)</f>
        <v>3.333130576868748</v>
      </c>
      <c r="AF41" s="1">
        <f>SUM('PV at n year'!AF$5:AF41)</f>
        <v>3.2256586768174405</v>
      </c>
      <c r="AG41" s="1">
        <f>SUM('PV at n year'!AG$5:AG41)</f>
        <v>3.124891952538707</v>
      </c>
      <c r="AH41" s="1">
        <f>SUM('PV at n year'!AH$5:AH41)</f>
        <v>3.030223784669024</v>
      </c>
      <c r="AI41" s="1">
        <f>SUM('PV at n year'!AI$5:AI41)</f>
        <v>2.941118173945671</v>
      </c>
      <c r="AJ41" s="1">
        <f>SUM('PV at n year'!AJ$5:AJ41)</f>
        <v>2.8570998458475896</v>
      </c>
      <c r="AK41" s="1">
        <f>SUM('PV at n year'!AK$5:AK41)</f>
        <v>2.7777459535488753</v>
      </c>
      <c r="AL41" s="1">
        <f>SUM('PV at n year'!AL$5:AL41)</f>
        <v>2.702679090457139</v>
      </c>
      <c r="AM41" s="1">
        <f>SUM('PV at n year'!AM$5:AM41)</f>
        <v>2.631561380667534</v>
      </c>
      <c r="AN41" s="1">
        <f>SUM('PV at n year'!AN$5:AN41)</f>
        <v>2.564089460588368</v>
      </c>
      <c r="AO41" s="1">
        <f>SUM('PV at n year'!AO$5:AO41)</f>
        <v>2.4999902005277237</v>
      </c>
      <c r="AP41" s="1">
        <f>SUM('PV at n year'!AP$5:AP41)</f>
        <v>2.4390170432619165</v>
      </c>
      <c r="AQ41" s="1">
        <f>SUM('PV at n year'!AQ$5:AQ41)</f>
        <v>2.3809468591359155</v>
      </c>
      <c r="AR41" s="1">
        <f>SUM('PV at n year'!AR$5:AR41)</f>
        <v>2.3255772353025956</v>
      </c>
      <c r="AS41" s="1">
        <f>SUM('PV at n year'!AS$5:AS41)</f>
        <v>2.272724131241364</v>
      </c>
      <c r="AT41" s="1">
        <f>SUM('PV at n year'!AT$5:AT41)</f>
        <v>2.2222198444436794</v>
      </c>
      <c r="AU41" s="1">
        <f>SUM('PV at n year'!AU$5:AU41)</f>
        <v>2.173911239686062</v>
      </c>
      <c r="AV41" s="1">
        <f>SUM('PV at n year'!AV$5:AV41)</f>
        <v>2.127658203078786</v>
      </c>
      <c r="AW41" s="1">
        <f>SUM('PV at n year'!AW$5:AW41)</f>
        <v>2.083332288431977</v>
      </c>
      <c r="AX41" s="1">
        <f>SUM('PV at n year'!AX$5:AX41)</f>
        <v>2.0408155286976264</v>
      </c>
      <c r="AY41" s="1">
        <f>SUM('PV at n year'!AY$5:AY41)</f>
        <v>1.999999389545344</v>
      </c>
      <c r="AZ41" s="9">
        <f t="shared" si="1"/>
        <v>37</v>
      </c>
    </row>
    <row r="42" spans="1:52" ht="12.75">
      <c r="A42" s="6">
        <f t="shared" si="0"/>
        <v>38</v>
      </c>
      <c r="B42" s="1">
        <f>SUM('PV at n year'!B$5:B42)</f>
        <v>31.48466330484668</v>
      </c>
      <c r="C42" s="1">
        <f>SUM('PV at n year'!C$5:C42)</f>
        <v>26.440640602063993</v>
      </c>
      <c r="D42" s="1">
        <f>SUM('PV at n year'!D$5:D42)</f>
        <v>22.49246158743563</v>
      </c>
      <c r="E42" s="1">
        <f>SUM('PV at n year'!E$5:E42)</f>
        <v>19.36786423231404</v>
      </c>
      <c r="F42" s="1">
        <f>SUM('PV at n year'!F$5:F42)</f>
        <v>16.867892705278855</v>
      </c>
      <c r="G42" s="1">
        <f>SUM('PV at n year'!G$5:G42)</f>
        <v>14.846019164845359</v>
      </c>
      <c r="H42" s="1">
        <f>SUM('PV at n year'!H$5:H42)</f>
        <v>13.19347345393667</v>
      </c>
      <c r="I42" s="1">
        <f>SUM('PV at n year'!I$5:I42)</f>
        <v>11.828868992481693</v>
      </c>
      <c r="J42" s="1">
        <f>SUM('PV at n year'!J$5:J42)</f>
        <v>10.690819647963426</v>
      </c>
      <c r="K42" s="1">
        <f>SUM('PV at n year'!K$5:K42)</f>
        <v>9.73265136935862</v>
      </c>
      <c r="L42" s="1">
        <f>SUM('PV at n year'!L$5:L42)</f>
        <v>8.91858971187298</v>
      </c>
      <c r="M42" s="1">
        <f>SUM('PV at n year'!M$5:M42)</f>
        <v>8.220993469667748</v>
      </c>
      <c r="N42" s="1">
        <f>SUM('PV at n year'!N$5:N42)</f>
        <v>7.6183342557009475</v>
      </c>
      <c r="O42" s="1">
        <f>SUM('PV at n year'!O$5:O42)</f>
        <v>7.093711206542946</v>
      </c>
      <c r="P42" s="1">
        <f>SUM('PV at n year'!P$5:P42)</f>
        <v>6.633751897969698</v>
      </c>
      <c r="Q42" s="1">
        <f>SUM('PV at n year'!Q$5:Q42)</f>
        <v>6.227793688545257</v>
      </c>
      <c r="R42" s="1">
        <f>SUM('PV at n year'!R$5:R42)</f>
        <v>5.867269920296148</v>
      </c>
      <c r="S42" s="1">
        <f>SUM('PV at n year'!S$5:S42)</f>
        <v>5.545246681893518</v>
      </c>
      <c r="T42" s="1">
        <f>SUM('PV at n year'!T$5:T42)</f>
        <v>5.256070903983353</v>
      </c>
      <c r="U42" s="1">
        <f>SUM('PV at n year'!U$5:U42)</f>
        <v>4.995101279575068</v>
      </c>
      <c r="V42" s="1">
        <f>SUM('PV at n year'!V$5:V42)</f>
        <v>4.758501176652106</v>
      </c>
      <c r="W42" s="1">
        <f>SUM('PV at n year'!W$5:W42)</f>
        <v>4.543078231854611</v>
      </c>
      <c r="X42" s="1">
        <f>SUM('PV at n year'!X$5:X42)</f>
        <v>4.346159308304974</v>
      </c>
      <c r="Y42" s="1">
        <f>SUM('PV at n year'!Y$5:Y42)</f>
        <v>4.165492405436962</v>
      </c>
      <c r="Z42" s="1">
        <f>SUM('PV at n year'!Z$5:Z42)</f>
        <v>3.9991692325026347</v>
      </c>
      <c r="AA42" s="1">
        <f>SUM('PV at n year'!AA$5:AA42)</f>
        <v>3.845563718539317</v>
      </c>
      <c r="AB42" s="1">
        <f>SUM('PV at n year'!AB$5:AB42)</f>
        <v>3.7032828851886666</v>
      </c>
      <c r="AC42" s="1">
        <f>SUM('PV at n year'!AC$5:AC42)</f>
        <v>3.5711273657730507</v>
      </c>
      <c r="AD42" s="1">
        <f>SUM('PV at n year'!AD$5:AD42)</f>
        <v>3.4480594940789095</v>
      </c>
      <c r="AE42" s="1">
        <f>SUM('PV at n year'!AE$5:AE42)</f>
        <v>3.3331773668221136</v>
      </c>
      <c r="AF42" s="1">
        <f>SUM('PV at n year'!AF$5:AF42)</f>
        <v>3.2256936464255266</v>
      </c>
      <c r="AG42" s="1">
        <f>SUM('PV at n year'!AG$5:AG42)</f>
        <v>3.1249181458626567</v>
      </c>
      <c r="AH42" s="1">
        <f>SUM('PV at n year'!AH$5:AH42)</f>
        <v>3.0302434471195667</v>
      </c>
      <c r="AI42" s="1">
        <f>SUM('PV at n year'!AI$5:AI42)</f>
        <v>2.9411329656310974</v>
      </c>
      <c r="AJ42" s="1">
        <f>SUM('PV at n year'!AJ$5:AJ42)</f>
        <v>2.85711099692414</v>
      </c>
      <c r="AK42" s="1">
        <f>SUM('PV at n year'!AK$5:AK42)</f>
        <v>2.777754377609467</v>
      </c>
      <c r="AL42" s="1">
        <f>SUM('PV at n year'!AL$5:AL42)</f>
        <v>2.7026854674869623</v>
      </c>
      <c r="AM42" s="1">
        <f>SUM('PV at n year'!AM$5:AM42)</f>
        <v>2.631566217875025</v>
      </c>
      <c r="AN42" s="1">
        <f>SUM('PV at n year'!AN$5:AN42)</f>
        <v>2.564093137113934</v>
      </c>
      <c r="AO42" s="1">
        <f>SUM('PV at n year'!AO$5:AO42)</f>
        <v>2.4999930003769455</v>
      </c>
      <c r="AP42" s="1">
        <f>SUM('PV at n year'!AP$5:AP42)</f>
        <v>2.4390191796183807</v>
      </c>
      <c r="AQ42" s="1">
        <f>SUM('PV at n year'!AQ$5:AQ42)</f>
        <v>2.380948492349236</v>
      </c>
      <c r="AR42" s="1">
        <f>SUM('PV at n year'!AR$5:AR42)</f>
        <v>2.3255784862255915</v>
      </c>
      <c r="AS42" s="1">
        <f>SUM('PV at n year'!AS$5:AS42)</f>
        <v>2.2727250911398365</v>
      </c>
      <c r="AT42" s="1">
        <f>SUM('PV at n year'!AT$5:AT42)</f>
        <v>2.222220582374951</v>
      </c>
      <c r="AU42" s="1">
        <f>SUM('PV at n year'!AU$5:AU42)</f>
        <v>2.173911808004152</v>
      </c>
      <c r="AV42" s="1">
        <f>SUM('PV at n year'!AV$5:AV42)</f>
        <v>2.1276586415501946</v>
      </c>
      <c r="AW42" s="1">
        <f>SUM('PV at n year'!AW$5:AW42)</f>
        <v>2.0833326273189035</v>
      </c>
      <c r="AX42" s="1">
        <f>SUM('PV at n year'!AX$5:AX42)</f>
        <v>2.040815791072233</v>
      </c>
      <c r="AY42" s="1">
        <f>SUM('PV at n year'!AY$5:AY42)</f>
        <v>1.9999995930302295</v>
      </c>
      <c r="AZ42" s="9">
        <f t="shared" si="1"/>
        <v>38</v>
      </c>
    </row>
    <row r="43" spans="1:52" ht="12.75">
      <c r="A43" s="6">
        <f t="shared" si="0"/>
        <v>39</v>
      </c>
      <c r="B43" s="1">
        <f>SUM('PV at n year'!B$5:B43)</f>
        <v>32.163032975095724</v>
      </c>
      <c r="C43" s="1">
        <f>SUM('PV at n year'!C$5:C43)</f>
        <v>26.902588825552932</v>
      </c>
      <c r="D43" s="1">
        <f>SUM('PV at n year'!D$5:D43)</f>
        <v>22.808215133432654</v>
      </c>
      <c r="E43" s="1">
        <f>SUM('PV at n year'!E$5:E43)</f>
        <v>19.584484838763498</v>
      </c>
      <c r="F43" s="1">
        <f>SUM('PV at n year'!F$5:F43)</f>
        <v>17.017040671694147</v>
      </c>
      <c r="G43" s="1">
        <f>SUM('PV at n year'!G$5:G43)</f>
        <v>14.949074683816374</v>
      </c>
      <c r="H43" s="1">
        <f>SUM('PV at n year'!H$5:H43)</f>
        <v>13.264928461623057</v>
      </c>
      <c r="I43" s="1">
        <f>SUM('PV at n year'!I$5:I43)</f>
        <v>11.87858240044601</v>
      </c>
      <c r="J43" s="1">
        <f>SUM('PV at n year'!J$5:J43)</f>
        <v>10.725522612810481</v>
      </c>
      <c r="K43" s="1">
        <f>SUM('PV at n year'!K$5:K43)</f>
        <v>9.75695579032602</v>
      </c>
      <c r="L43" s="1">
        <f>SUM('PV at n year'!L$5:L43)</f>
        <v>8.935666407092775</v>
      </c>
      <c r="M43" s="1">
        <f>SUM('PV at n year'!M$5:M43)</f>
        <v>8.233029883631918</v>
      </c>
      <c r="N43" s="1">
        <f>SUM('PV at n year'!N$5:N43)</f>
        <v>7.6268444740716355</v>
      </c>
      <c r="O43" s="1">
        <f>SUM('PV at n year'!O$5:O43)</f>
        <v>7.099746672406094</v>
      </c>
      <c r="P43" s="1">
        <f>SUM('PV at n year'!P$5:P43)</f>
        <v>6.638045128669304</v>
      </c>
      <c r="Q43" s="1">
        <f>SUM('PV at n year'!Q$5:Q43)</f>
        <v>6.230856628056257</v>
      </c>
      <c r="R43" s="1">
        <f>SUM('PV at n year'!R$5:R43)</f>
        <v>5.869461470338589</v>
      </c>
      <c r="S43" s="1">
        <f>SUM('PV at n year'!S$5:S43)</f>
        <v>5.54681922194366</v>
      </c>
      <c r="T43" s="1">
        <f>SUM('PV at n year'!T$5:T43)</f>
        <v>5.257202440322146</v>
      </c>
      <c r="U43" s="1">
        <f>SUM('PV at n year'!U$5:U43)</f>
        <v>4.995917732979224</v>
      </c>
      <c r="V43" s="1">
        <f>SUM('PV at n year'!V$5:V43)</f>
        <v>4.759091881530667</v>
      </c>
      <c r="W43" s="1">
        <f>SUM('PV at n year'!W$5:W43)</f>
        <v>4.543506747421812</v>
      </c>
      <c r="X43" s="1">
        <f>SUM('PV at n year'!X$5:X43)</f>
        <v>4.346470982361767</v>
      </c>
      <c r="Y43" s="1">
        <f>SUM('PV at n year'!Y$5:Y43)</f>
        <v>4.165719681804001</v>
      </c>
      <c r="Z43" s="1">
        <f>SUM('PV at n year'!Z$5:Z43)</f>
        <v>3.999335386002108</v>
      </c>
      <c r="AA43" s="1">
        <f>SUM('PV at n year'!AA$5:AA43)</f>
        <v>3.84568549090422</v>
      </c>
      <c r="AB43" s="1">
        <f>SUM('PV at n year'!AB$5:AB43)</f>
        <v>3.7033723505422573</v>
      </c>
      <c r="AC43" s="1">
        <f>SUM('PV at n year'!AC$5:AC43)</f>
        <v>3.5711932545101956</v>
      </c>
      <c r="AD43" s="1">
        <f>SUM('PV at n year'!AD$5:AD43)</f>
        <v>3.448108134944891</v>
      </c>
      <c r="AE43" s="1">
        <f>SUM('PV at n year'!AE$5:AE43)</f>
        <v>3.333213359093933</v>
      </c>
      <c r="AF43" s="1">
        <f>SUM('PV at n year'!AF$5:AF43)</f>
        <v>3.225720340782844</v>
      </c>
      <c r="AG43" s="1">
        <f>SUM('PV at n year'!AG$5:AG43)</f>
        <v>3.1249379892898914</v>
      </c>
      <c r="AH43" s="1">
        <f>SUM('PV at n year'!AH$5:AH43)</f>
        <v>3.0302582309169677</v>
      </c>
      <c r="AI43" s="1">
        <f>SUM('PV at n year'!AI$5:AI43)</f>
        <v>2.941144004202311</v>
      </c>
      <c r="AJ43" s="1">
        <f>SUM('PV at n year'!AJ$5:AJ43)</f>
        <v>2.857119256980844</v>
      </c>
      <c r="AK43" s="1">
        <f>SUM('PV at n year'!AK$5:AK43)</f>
        <v>2.7777605717716667</v>
      </c>
      <c r="AL43" s="1">
        <f>SUM('PV at n year'!AL$5:AL43)</f>
        <v>2.702690122253257</v>
      </c>
      <c r="AM43" s="1">
        <f>SUM('PV at n year'!AM$5:AM43)</f>
        <v>2.6315697230978445</v>
      </c>
      <c r="AN43" s="1">
        <f>SUM('PV at n year'!AN$5:AN43)</f>
        <v>2.5640957820963557</v>
      </c>
      <c r="AO43" s="1">
        <f>SUM('PV at n year'!AO$5:AO43)</f>
        <v>2.4999950002692466</v>
      </c>
      <c r="AP43" s="1">
        <f>SUM('PV at n year'!AP$5:AP43)</f>
        <v>2.439020694764809</v>
      </c>
      <c r="AQ43" s="1">
        <f>SUM('PV at n year'!AQ$5:AQ43)</f>
        <v>2.380949642499462</v>
      </c>
      <c r="AR43" s="1">
        <f>SUM('PV at n year'!AR$5:AR43)</f>
        <v>2.3255793609969175</v>
      </c>
      <c r="AS43" s="1">
        <f>SUM('PV at n year'!AS$5:AS43)</f>
        <v>2.2727257577359974</v>
      </c>
      <c r="AT43" s="1">
        <f>SUM('PV at n year'!AT$5:AT43)</f>
        <v>2.2222210912930693</v>
      </c>
      <c r="AU43" s="1">
        <f>SUM('PV at n year'!AU$5:AU43)</f>
        <v>2.173912197263118</v>
      </c>
      <c r="AV43" s="1">
        <f>SUM('PV at n year'!AV$5:AV43)</f>
        <v>2.1276589398300643</v>
      </c>
      <c r="AW43" s="1">
        <f>SUM('PV at n year'!AW$5:AW43)</f>
        <v>2.0833328562965563</v>
      </c>
      <c r="AX43" s="1">
        <f>SUM('PV at n year'!AX$5:AX43)</f>
        <v>2.040815967162573</v>
      </c>
      <c r="AY43" s="1">
        <f>SUM('PV at n year'!AY$5:AY43)</f>
        <v>1.9999997286868196</v>
      </c>
      <c r="AZ43" s="9">
        <f t="shared" si="1"/>
        <v>39</v>
      </c>
    </row>
    <row r="44" spans="1:52" ht="12.75">
      <c r="A44" s="6">
        <f t="shared" si="0"/>
        <v>40</v>
      </c>
      <c r="B44" s="1">
        <f>SUM('PV at n year'!B$5:B44)</f>
        <v>32.83468611395616</v>
      </c>
      <c r="C44" s="1">
        <f>SUM('PV at n year'!C$5:C44)</f>
        <v>27.35547924073817</v>
      </c>
      <c r="D44" s="1">
        <f>SUM('PV at n year'!D$5:D44)</f>
        <v>23.114771974206462</v>
      </c>
      <c r="E44" s="1">
        <f>SUM('PV at n year'!E$5:E44)</f>
        <v>19.792773883426438</v>
      </c>
      <c r="F44" s="1">
        <f>SUM('PV at n year'!F$5:F44)</f>
        <v>17.159086353994425</v>
      </c>
      <c r="G44" s="1">
        <f>SUM('PV at n year'!G$5:G44)</f>
        <v>15.046296871524879</v>
      </c>
      <c r="H44" s="1">
        <f>SUM('PV at n year'!H$5:H44)</f>
        <v>13.331708842638372</v>
      </c>
      <c r="I44" s="1">
        <f>SUM('PV at n year'!I$5:I44)</f>
        <v>11.924613333746304</v>
      </c>
      <c r="J44" s="1">
        <f>SUM('PV at n year'!J$5:J44)</f>
        <v>10.757360195238972</v>
      </c>
      <c r="K44" s="1">
        <f>SUM('PV at n year'!K$5:K44)</f>
        <v>9.7790507184782</v>
      </c>
      <c r="L44" s="1">
        <f>SUM('PV at n year'!L$5:L44)</f>
        <v>8.951050817200697</v>
      </c>
      <c r="M44" s="1">
        <f>SUM('PV at n year'!M$5:M44)</f>
        <v>8.243776681814213</v>
      </c>
      <c r="N44" s="1">
        <f>SUM('PV at n year'!N$5:N44)</f>
        <v>7.634375640771359</v>
      </c>
      <c r="O44" s="1">
        <f>SUM('PV at n year'!O$5:O44)</f>
        <v>7.1050409407071005</v>
      </c>
      <c r="P44" s="1">
        <f>SUM('PV at n year'!P$5:P44)</f>
        <v>6.641778372755917</v>
      </c>
      <c r="Q44" s="1">
        <f>SUM('PV at n year'!Q$5:Q44)</f>
        <v>6.2334970931519464</v>
      </c>
      <c r="R44" s="1">
        <f>SUM('PV at n year'!R$5:R44)</f>
        <v>5.8713345900329825</v>
      </c>
      <c r="S44" s="1">
        <f>SUM('PV at n year'!S$5:S44)</f>
        <v>5.5481518830031025</v>
      </c>
      <c r="T44" s="1">
        <f>SUM('PV at n year'!T$5:T44)</f>
        <v>5.258153311195081</v>
      </c>
      <c r="U44" s="1">
        <f>SUM('PV at n year'!U$5:U44)</f>
        <v>4.996598110816021</v>
      </c>
      <c r="V44" s="1">
        <f>SUM('PV at n year'!V$5:V44)</f>
        <v>4.759580067380717</v>
      </c>
      <c r="W44" s="1">
        <f>SUM('PV at n year'!W$5:W44)</f>
        <v>4.54385798969001</v>
      </c>
      <c r="X44" s="1">
        <f>SUM('PV at n year'!X$5:X44)</f>
        <v>4.346724375903875</v>
      </c>
      <c r="Y44" s="1">
        <f>SUM('PV at n year'!Y$5:Y44)</f>
        <v>4.165902969196774</v>
      </c>
      <c r="Z44" s="1">
        <f>SUM('PV at n year'!Z$5:Z44)</f>
        <v>3.9994683088016862</v>
      </c>
      <c r="AA44" s="1">
        <f>SUM('PV at n year'!AA$5:AA44)</f>
        <v>3.8457821356382698</v>
      </c>
      <c r="AB44" s="1">
        <f>SUM('PV at n year'!AB$5:AB44)</f>
        <v>3.703442795702565</v>
      </c>
      <c r="AC44" s="1">
        <f>SUM('PV at n year'!AC$5:AC44)</f>
        <v>3.5712447300860903</v>
      </c>
      <c r="AD44" s="1">
        <f>SUM('PV at n year'!AD$5:AD44)</f>
        <v>3.4481458410425514</v>
      </c>
      <c r="AE44" s="1">
        <f>SUM('PV at n year'!AE$5:AE44)</f>
        <v>3.3332410454568713</v>
      </c>
      <c r="AF44" s="1">
        <f>SUM('PV at n year'!AF$5:AF44)</f>
        <v>3.2257407181548423</v>
      </c>
      <c r="AG44" s="1">
        <f>SUM('PV at n year'!AG$5:AG44)</f>
        <v>3.124953022189312</v>
      </c>
      <c r="AH44" s="1">
        <f>SUM('PV at n year'!AH$5:AH44)</f>
        <v>3.0302693465541113</v>
      </c>
      <c r="AI44" s="1">
        <f>SUM('PV at n year'!AI$5:AI44)</f>
        <v>2.9411522419420226</v>
      </c>
      <c r="AJ44" s="1">
        <f>SUM('PV at n year'!AJ$5:AJ44)</f>
        <v>2.8571253755413655</v>
      </c>
      <c r="AK44" s="1">
        <f>SUM('PV at n year'!AK$5:AK44)</f>
        <v>2.777765126302696</v>
      </c>
      <c r="AL44" s="1">
        <f>SUM('PV at n year'!AL$5:AL44)</f>
        <v>2.702693519892888</v>
      </c>
      <c r="AM44" s="1">
        <f>SUM('PV at n year'!AM$5:AM44)</f>
        <v>2.6315722631143803</v>
      </c>
      <c r="AN44" s="1">
        <f>SUM('PV at n year'!AN$5:AN44)</f>
        <v>2.5640976849614074</v>
      </c>
      <c r="AO44" s="1">
        <f>SUM('PV at n year'!AO$5:AO44)</f>
        <v>2.4999964287637475</v>
      </c>
      <c r="AP44" s="1">
        <f>SUM('PV at n year'!AP$5:AP44)</f>
        <v>2.439021769336744</v>
      </c>
      <c r="AQ44" s="1">
        <f>SUM('PV at n year'!AQ$5:AQ44)</f>
        <v>2.38095045246441</v>
      </c>
      <c r="AR44" s="1">
        <f>SUM('PV at n year'!AR$5:AR44)</f>
        <v>2.3255799727251176</v>
      </c>
      <c r="AS44" s="1">
        <f>SUM('PV at n year'!AS$5:AS44)</f>
        <v>2.2727262206499983</v>
      </c>
      <c r="AT44" s="1">
        <f>SUM('PV at n year'!AT$5:AT44)</f>
        <v>2.222221442271082</v>
      </c>
      <c r="AU44" s="1">
        <f>SUM('PV at n year'!AU$5:AU44)</f>
        <v>2.173912463878848</v>
      </c>
      <c r="AV44" s="1">
        <f>SUM('PV at n year'!AV$5:AV44)</f>
        <v>2.1276591427415403</v>
      </c>
      <c r="AW44" s="1">
        <f>SUM('PV at n year'!AW$5:AW44)</f>
        <v>2.0833330110111867</v>
      </c>
      <c r="AX44" s="1">
        <f>SUM('PV at n year'!AX$5:AX44)</f>
        <v>2.040816085344009</v>
      </c>
      <c r="AY44" s="1">
        <f>SUM('PV at n year'!AY$5:AY44)</f>
        <v>1.9999998191245465</v>
      </c>
      <c r="AZ44" s="9">
        <f t="shared" si="1"/>
        <v>40</v>
      </c>
    </row>
    <row r="45" spans="1:52" ht="12.75">
      <c r="A45" s="6">
        <f t="shared" si="0"/>
        <v>41</v>
      </c>
      <c r="B45" s="1">
        <f>SUM('PV at n year'!B$5:B45)</f>
        <v>33.49968922173877</v>
      </c>
      <c r="C45" s="1">
        <f>SUM('PV at n year'!C$5:C45)</f>
        <v>27.799489451704087</v>
      </c>
      <c r="D45" s="1">
        <f>SUM('PV at n year'!D$5:D45)</f>
        <v>23.41239997495773</v>
      </c>
      <c r="E45" s="1">
        <f>SUM('PV at n year'!E$5:E45)</f>
        <v>19.99305181098696</v>
      </c>
      <c r="F45" s="1">
        <f>SUM('PV at n year'!F$5:F45)</f>
        <v>17.294367956185166</v>
      </c>
      <c r="G45" s="1">
        <f>SUM('PV at n year'!G$5:G45)</f>
        <v>15.138015916532902</v>
      </c>
      <c r="H45" s="1">
        <f>SUM('PV at n year'!H$5:H45)</f>
        <v>13.394120413680723</v>
      </c>
      <c r="I45" s="1">
        <f>SUM('PV at n year'!I$5:I45)</f>
        <v>11.967234568283613</v>
      </c>
      <c r="J45" s="1">
        <f>SUM('PV at n year'!J$5:J45)</f>
        <v>10.786568986457771</v>
      </c>
      <c r="K45" s="1">
        <f>SUM('PV at n year'!K$5:K45)</f>
        <v>9.799137016798364</v>
      </c>
      <c r="L45" s="1">
        <f>SUM('PV at n year'!L$5:L45)</f>
        <v>8.964910646126754</v>
      </c>
      <c r="M45" s="1">
        <f>SUM('PV at n year'!M$5:M45)</f>
        <v>8.253372037334119</v>
      </c>
      <c r="N45" s="1">
        <f>SUM('PV at n year'!N$5:N45)</f>
        <v>7.64104039006315</v>
      </c>
      <c r="O45" s="1">
        <f>SUM('PV at n year'!O$5:O45)</f>
        <v>7.109685035707984</v>
      </c>
      <c r="P45" s="1">
        <f>SUM('PV at n year'!P$5:P45)</f>
        <v>6.645024671961668</v>
      </c>
      <c r="Q45" s="1">
        <f>SUM('PV at n year'!Q$5:Q45)</f>
        <v>6.235773356165471</v>
      </c>
      <c r="R45" s="1">
        <f>SUM('PV at n year'!R$5:R45)</f>
        <v>5.872935547036738</v>
      </c>
      <c r="S45" s="1">
        <f>SUM('PV at n year'!S$5:S45)</f>
        <v>5.549281256782291</v>
      </c>
      <c r="T45" s="1">
        <f>SUM('PV at n year'!T$5:T45)</f>
        <v>5.258952362348809</v>
      </c>
      <c r="U45" s="1">
        <f>SUM('PV at n year'!U$5:U45)</f>
        <v>4.997165092346685</v>
      </c>
      <c r="V45" s="1">
        <f>SUM('PV at n year'!V$5:V45)</f>
        <v>4.759983526760923</v>
      </c>
      <c r="W45" s="1">
        <f>SUM('PV at n year'!W$5:W45)</f>
        <v>4.544145893188533</v>
      </c>
      <c r="X45" s="1">
        <f>SUM('PV at n year'!X$5:X45)</f>
        <v>4.346930386913719</v>
      </c>
      <c r="Y45" s="1">
        <f>SUM('PV at n year'!Y$5:Y45)</f>
        <v>4.166050781610302</v>
      </c>
      <c r="Z45" s="1">
        <f>SUM('PV at n year'!Z$5:Z45)</f>
        <v>3.999574647041349</v>
      </c>
      <c r="AA45" s="1">
        <f>SUM('PV at n year'!AA$5:AA45)</f>
        <v>3.8458588378081506</v>
      </c>
      <c r="AB45" s="1">
        <f>SUM('PV at n year'!AB$5:AB45)</f>
        <v>3.7034982643327283</v>
      </c>
      <c r="AC45" s="1">
        <f>SUM('PV at n year'!AC$5:AC45)</f>
        <v>3.571284945379758</v>
      </c>
      <c r="AD45" s="1">
        <f>SUM('PV at n year'!AD$5:AD45)</f>
        <v>3.4481750705756213</v>
      </c>
      <c r="AE45" s="1">
        <f>SUM('PV at n year'!AE$5:AE45)</f>
        <v>3.3332623426591312</v>
      </c>
      <c r="AF45" s="1">
        <f>SUM('PV at n year'!AF$5:AF45)</f>
        <v>3.2257562734006426</v>
      </c>
      <c r="AG45" s="1">
        <f>SUM('PV at n year'!AG$5:AG45)</f>
        <v>3.1249644107494787</v>
      </c>
      <c r="AH45" s="1">
        <f>SUM('PV at n year'!AH$5:AH45)</f>
        <v>3.0302777041760236</v>
      </c>
      <c r="AI45" s="1">
        <f>SUM('PV at n year'!AI$5:AI45)</f>
        <v>2.9411583895089715</v>
      </c>
      <c r="AJ45" s="1">
        <f>SUM('PV at n year'!AJ$5:AJ45)</f>
        <v>2.8571299078084182</v>
      </c>
      <c r="AK45" s="1">
        <f>SUM('PV at n year'!AK$5:AK45)</f>
        <v>2.77776847522257</v>
      </c>
      <c r="AL45" s="1">
        <f>SUM('PV at n year'!AL$5:AL45)</f>
        <v>2.7026959999218154</v>
      </c>
      <c r="AM45" s="1">
        <f>SUM('PV at n year'!AM$5:AM45)</f>
        <v>2.631574103706073</v>
      </c>
      <c r="AN45" s="1">
        <f>SUM('PV at n year'!AN$5:AN45)</f>
        <v>2.5640990539290702</v>
      </c>
      <c r="AO45" s="1">
        <f>SUM('PV at n year'!AO$5:AO45)</f>
        <v>2.4999974491169623</v>
      </c>
      <c r="AP45" s="1">
        <f>SUM('PV at n year'!AP$5:AP45)</f>
        <v>2.4390225314444995</v>
      </c>
      <c r="AQ45" s="1">
        <f>SUM('PV at n year'!AQ$5:AQ45)</f>
        <v>2.3809510228622606</v>
      </c>
      <c r="AR45" s="1">
        <f>SUM('PV at n year'!AR$5:AR45)</f>
        <v>2.3255804005070755</v>
      </c>
      <c r="AS45" s="1">
        <f>SUM('PV at n year'!AS$5:AS45)</f>
        <v>2.2727265421180545</v>
      </c>
      <c r="AT45" s="1">
        <f>SUM('PV at n year'!AT$5:AT45)</f>
        <v>2.222221684324884</v>
      </c>
      <c r="AU45" s="1">
        <f>SUM('PV at n year'!AU$5:AU45)</f>
        <v>2.1739126464923615</v>
      </c>
      <c r="AV45" s="1">
        <f>SUM('PV at n year'!AV$5:AV45)</f>
        <v>2.127659280776558</v>
      </c>
      <c r="AW45" s="1">
        <f>SUM('PV at n year'!AW$5:AW45)</f>
        <v>2.083333115548099</v>
      </c>
      <c r="AX45" s="1">
        <f>SUM('PV at n year'!AX$5:AX45)</f>
        <v>2.0408161646604093</v>
      </c>
      <c r="AY45" s="1">
        <f>SUM('PV at n year'!AY$5:AY45)</f>
        <v>1.9999998794163645</v>
      </c>
      <c r="AZ45" s="9">
        <f t="shared" si="1"/>
        <v>41</v>
      </c>
    </row>
    <row r="46" spans="1:52" ht="12.75">
      <c r="A46" s="6">
        <f t="shared" si="0"/>
        <v>42</v>
      </c>
      <c r="B46" s="1">
        <f>SUM('PV at n year'!B$5:B46)</f>
        <v>34.158108140335415</v>
      </c>
      <c r="C46" s="1">
        <f>SUM('PV at n year'!C$5:C46)</f>
        <v>28.234793580102046</v>
      </c>
      <c r="D46" s="1">
        <f>SUM('PV at n year'!D$5:D46)</f>
        <v>23.701359198988087</v>
      </c>
      <c r="E46" s="1">
        <f>SUM('PV at n year'!E$5:E46)</f>
        <v>20.185626741333614</v>
      </c>
      <c r="F46" s="1">
        <f>SUM('PV at n year'!F$5:F46)</f>
        <v>17.423207577319204</v>
      </c>
      <c r="G46" s="1">
        <f>SUM('PV at n year'!G$5:G46)</f>
        <v>15.224543317483867</v>
      </c>
      <c r="H46" s="1">
        <f>SUM('PV at n year'!H$5:H46)</f>
        <v>13.452448984748338</v>
      </c>
      <c r="I46" s="1">
        <f>SUM('PV at n year'!I$5:I46)</f>
        <v>12.006698674336677</v>
      </c>
      <c r="J46" s="1">
        <f>SUM('PV at n year'!J$5:J46)</f>
        <v>10.813366042621809</v>
      </c>
      <c r="K46" s="1">
        <f>SUM('PV at n year'!K$5:K46)</f>
        <v>9.817397287998512</v>
      </c>
      <c r="L46" s="1">
        <f>SUM('PV at n year'!L$5:L46)</f>
        <v>8.97739697849257</v>
      </c>
      <c r="M46" s="1">
        <f>SUM('PV at n year'!M$5:M46)</f>
        <v>8.26193931904832</v>
      </c>
      <c r="N46" s="1">
        <f>SUM('PV at n year'!N$5:N46)</f>
        <v>7.6469383982859735</v>
      </c>
      <c r="O46" s="1">
        <f>SUM('PV at n year'!O$5:O46)</f>
        <v>7.113758803252618</v>
      </c>
      <c r="P46" s="1">
        <f>SUM('PV at n year'!P$5:P46)</f>
        <v>6.647847540836234</v>
      </c>
      <c r="Q46" s="1">
        <f>SUM('PV at n year'!Q$5:Q46)</f>
        <v>6.237735651866786</v>
      </c>
      <c r="R46" s="1">
        <f>SUM('PV at n year'!R$5:R46)</f>
        <v>5.874303886356187</v>
      </c>
      <c r="S46" s="1">
        <f>SUM('PV at n year'!S$5:S46)</f>
        <v>5.550238353205332</v>
      </c>
      <c r="T46" s="1">
        <f>SUM('PV at n year'!T$5:T46)</f>
        <v>5.259623833906562</v>
      </c>
      <c r="U46" s="1">
        <f>SUM('PV at n year'!U$5:U46)</f>
        <v>4.997637576955571</v>
      </c>
      <c r="V46" s="1">
        <f>SUM('PV at n year'!V$5:V46)</f>
        <v>4.760316964265226</v>
      </c>
      <c r="W46" s="1">
        <f>SUM('PV at n year'!W$5:W46)</f>
        <v>4.544381879662732</v>
      </c>
      <c r="X46" s="1">
        <f>SUM('PV at n year'!X$5:X46)</f>
        <v>4.347097875539609</v>
      </c>
      <c r="Y46" s="1">
        <f>SUM('PV at n year'!Y$5:Y46)</f>
        <v>4.166169985169598</v>
      </c>
      <c r="Z46" s="1">
        <f>SUM('PV at n year'!Z$5:Z46)</f>
        <v>3.999659717633079</v>
      </c>
      <c r="AA46" s="1">
        <f>SUM('PV at n year'!AA$5:AA46)</f>
        <v>3.8459197125461513</v>
      </c>
      <c r="AB46" s="1">
        <f>SUM('PV at n year'!AB$5:AB46)</f>
        <v>3.703541940419471</v>
      </c>
      <c r="AC46" s="1">
        <f>SUM('PV at n year'!AC$5:AC46)</f>
        <v>3.5713163635779357</v>
      </c>
      <c r="AD46" s="1">
        <f>SUM('PV at n year'!AD$5:AD46)</f>
        <v>3.4481977291283887</v>
      </c>
      <c r="AE46" s="1">
        <f>SUM('PV at n year'!AE$5:AE46)</f>
        <v>3.3332787251224083</v>
      </c>
      <c r="AF46" s="1">
        <f>SUM('PV at n year'!AF$5:AF46)</f>
        <v>3.225768147634078</v>
      </c>
      <c r="AG46" s="1">
        <f>SUM('PV at n year'!AG$5:AG46)</f>
        <v>3.124973038446575</v>
      </c>
      <c r="AH46" s="1">
        <f>SUM('PV at n year'!AH$5:AH46)</f>
        <v>3.0302839881022736</v>
      </c>
      <c r="AI46" s="1">
        <f>SUM('PV at n year'!AI$5:AI46)</f>
        <v>2.9411629772455004</v>
      </c>
      <c r="AJ46" s="1">
        <f>SUM('PV at n year'!AJ$5:AJ46)</f>
        <v>2.8571332650432724</v>
      </c>
      <c r="AK46" s="1">
        <f>SUM('PV at n year'!AK$5:AK46)</f>
        <v>2.777770937663654</v>
      </c>
      <c r="AL46" s="1">
        <f>SUM('PV at n year'!AL$5:AL46)</f>
        <v>2.702697810161909</v>
      </c>
      <c r="AM46" s="1">
        <f>SUM('PV at n year'!AM$5:AM46)</f>
        <v>2.6315754374681695</v>
      </c>
      <c r="AN46" s="1">
        <f>SUM('PV at n year'!AN$5:AN46)</f>
        <v>2.5641000387978927</v>
      </c>
      <c r="AO46" s="1">
        <f>SUM('PV at n year'!AO$5:AO46)</f>
        <v>2.4999981779406872</v>
      </c>
      <c r="AP46" s="1">
        <f>SUM('PV at n year'!AP$5:AP46)</f>
        <v>2.439023071946454</v>
      </c>
      <c r="AQ46" s="1">
        <f>SUM('PV at n year'!AQ$5:AQ46)</f>
        <v>2.380951424550888</v>
      </c>
      <c r="AR46" s="1">
        <f>SUM('PV at n year'!AR$5:AR46)</f>
        <v>2.3255806996552977</v>
      </c>
      <c r="AS46" s="1">
        <f>SUM('PV at n year'!AS$5:AS46)</f>
        <v>2.27272676535976</v>
      </c>
      <c r="AT46" s="1">
        <f>SUM('PV at n year'!AT$5:AT46)</f>
        <v>2.2222218512585408</v>
      </c>
      <c r="AU46" s="1">
        <f>SUM('PV at n year'!AU$5:AU46)</f>
        <v>2.1739127715701105</v>
      </c>
      <c r="AV46" s="1">
        <f>SUM('PV at n year'!AV$5:AV46)</f>
        <v>2.1276593746779304</v>
      </c>
      <c r="AW46" s="1">
        <f>SUM('PV at n year'!AW$5:AW46)</f>
        <v>2.083333186181148</v>
      </c>
      <c r="AX46" s="1">
        <f>SUM('PV at n year'!AX$5:AX46)</f>
        <v>2.0408162178928926</v>
      </c>
      <c r="AY46" s="1">
        <f>SUM('PV at n year'!AY$5:AY46)</f>
        <v>1.9999999196109097</v>
      </c>
      <c r="AZ46" s="9">
        <f t="shared" si="1"/>
        <v>42</v>
      </c>
    </row>
    <row r="47" spans="1:52" ht="12.75">
      <c r="A47" s="6">
        <f t="shared" si="0"/>
        <v>43</v>
      </c>
      <c r="B47" s="1">
        <f>SUM('PV at n year'!B$5:B47)</f>
        <v>34.81000805973803</v>
      </c>
      <c r="C47" s="1">
        <f>SUM('PV at n year'!C$5:C47)</f>
        <v>28.661562333433377</v>
      </c>
      <c r="D47" s="1">
        <f>SUM('PV at n year'!D$5:D47)</f>
        <v>23.98190213493989</v>
      </c>
      <c r="E47" s="1">
        <f>SUM('PV at n year'!E$5:E47)</f>
        <v>20.370794943590013</v>
      </c>
      <c r="F47" s="1">
        <f>SUM('PV at n year'!F$5:F47)</f>
        <v>17.54591197839924</v>
      </c>
      <c r="G47" s="1">
        <f>SUM('PV at n year'!G$5:G47)</f>
        <v>15.306172941022515</v>
      </c>
      <c r="H47" s="1">
        <f>SUM('PV at n year'!H$5:H47)</f>
        <v>13.506961667989101</v>
      </c>
      <c r="I47" s="1">
        <f>SUM('PV at n year'!I$5:I47)</f>
        <v>12.043239513274699</v>
      </c>
      <c r="J47" s="1">
        <f>SUM('PV at n year'!J$5:J47)</f>
        <v>10.837950497818172</v>
      </c>
      <c r="K47" s="1">
        <f>SUM('PV at n year'!K$5:K47)</f>
        <v>9.833997534544102</v>
      </c>
      <c r="L47" s="1">
        <f>SUM('PV at n year'!L$5:L47)</f>
        <v>8.98864592656988</v>
      </c>
      <c r="M47" s="1">
        <f>SUM('PV at n year'!M$5:M47)</f>
        <v>8.269588677721714</v>
      </c>
      <c r="N47" s="1">
        <f>SUM('PV at n year'!N$5:N47)</f>
        <v>7.652157874589357</v>
      </c>
      <c r="O47" s="1">
        <f>SUM('PV at n year'!O$5:O47)</f>
        <v>7.117332283554929</v>
      </c>
      <c r="P47" s="1">
        <f>SUM('PV at n year'!P$5:P47)</f>
        <v>6.650302209422813</v>
      </c>
      <c r="Q47" s="1">
        <f>SUM('PV at n year'!Q$5:Q47)</f>
        <v>6.239427286092058</v>
      </c>
      <c r="R47" s="1">
        <f>SUM('PV at n year'!R$5:R47)</f>
        <v>5.8754734071420405</v>
      </c>
      <c r="S47" s="1">
        <f>SUM('PV at n year'!S$5:S47)</f>
        <v>5.551049451868926</v>
      </c>
      <c r="T47" s="1">
        <f>SUM('PV at n year'!T$5:T47)</f>
        <v>5.2601880957198</v>
      </c>
      <c r="U47" s="1">
        <f>SUM('PV at n year'!U$5:U47)</f>
        <v>4.998031314129643</v>
      </c>
      <c r="V47" s="1">
        <f>SUM('PV at n year'!V$5:V47)</f>
        <v>4.760592532450601</v>
      </c>
      <c r="W47" s="1">
        <f>SUM('PV at n year'!W$5:W47)</f>
        <v>4.544575311198961</v>
      </c>
      <c r="X47" s="1">
        <f>SUM('PV at n year'!X$5:X47)</f>
        <v>4.347234045154153</v>
      </c>
      <c r="Y47" s="1">
        <f>SUM('PV at n year'!Y$5:Y47)</f>
        <v>4.166266117072256</v>
      </c>
      <c r="Z47" s="1">
        <f>SUM('PV at n year'!Z$5:Z47)</f>
        <v>3.9997277741064634</v>
      </c>
      <c r="AA47" s="1">
        <f>SUM('PV at n year'!AA$5:AA47)</f>
        <v>3.845968025830279</v>
      </c>
      <c r="AB47" s="1">
        <f>SUM('PV at n year'!AB$5:AB47)</f>
        <v>3.7035763310389536</v>
      </c>
      <c r="AC47" s="1">
        <f>SUM('PV at n year'!AC$5:AC47)</f>
        <v>3.5713409090452624</v>
      </c>
      <c r="AD47" s="1">
        <f>SUM('PV at n year'!AD$5:AD47)</f>
        <v>3.448215293897976</v>
      </c>
      <c r="AE47" s="1">
        <f>SUM('PV at n year'!AE$5:AE47)</f>
        <v>3.333291327017237</v>
      </c>
      <c r="AF47" s="1">
        <f>SUM('PV at n year'!AF$5:AF47)</f>
        <v>3.22577721193441</v>
      </c>
      <c r="AG47" s="1">
        <f>SUM('PV at n year'!AG$5:AG47)</f>
        <v>3.1249795745807387</v>
      </c>
      <c r="AH47" s="1">
        <f>SUM('PV at n year'!AH$5:AH47)</f>
        <v>3.0302887128588525</v>
      </c>
      <c r="AI47" s="1">
        <f>SUM('PV at n year'!AI$5:AI47)</f>
        <v>2.941166400929477</v>
      </c>
      <c r="AJ47" s="1">
        <f>SUM('PV at n year'!AJ$5:AJ47)</f>
        <v>2.857135751883905</v>
      </c>
      <c r="AK47" s="1">
        <f>SUM('PV at n year'!AK$5:AK47)</f>
        <v>2.777772748282098</v>
      </c>
      <c r="AL47" s="1">
        <f>SUM('PV at n year'!AL$5:AL47)</f>
        <v>2.7026991315050424</v>
      </c>
      <c r="AM47" s="1">
        <f>SUM('PV at n year'!AM$5:AM47)</f>
        <v>2.631576403962442</v>
      </c>
      <c r="AN47" s="1">
        <f>SUM('PV at n year'!AN$5:AN47)</f>
        <v>2.5641007473366138</v>
      </c>
      <c r="AO47" s="1">
        <f>SUM('PV at n year'!AO$5:AO47)</f>
        <v>2.4999986985290623</v>
      </c>
      <c r="AP47" s="1">
        <f>SUM('PV at n year'!AP$5:AP47)</f>
        <v>2.439023455281173</v>
      </c>
      <c r="AQ47" s="1">
        <f>SUM('PV at n year'!AQ$5:AQ47)</f>
        <v>2.380951707430203</v>
      </c>
      <c r="AR47" s="1">
        <f>SUM('PV at n year'!AR$5:AR47)</f>
        <v>2.325580908849859</v>
      </c>
      <c r="AS47" s="1">
        <f>SUM('PV at n year'!AS$5:AS47)</f>
        <v>2.272726920388722</v>
      </c>
      <c r="AT47" s="1">
        <f>SUM('PV at n year'!AT$5:AT47)</f>
        <v>2.2222219663852005</v>
      </c>
      <c r="AU47" s="1">
        <f>SUM('PV at n year'!AU$5:AU47)</f>
        <v>2.173912857239802</v>
      </c>
      <c r="AV47" s="1">
        <f>SUM('PV at n year'!AV$5:AV47)</f>
        <v>2.127659438556415</v>
      </c>
      <c r="AW47" s="1">
        <f>SUM('PV at n year'!AW$5:AW47)</f>
        <v>2.083333233906181</v>
      </c>
      <c r="AX47" s="1">
        <f>SUM('PV at n year'!AX$5:AX47)</f>
        <v>2.0408162536193917</v>
      </c>
      <c r="AY47" s="1">
        <f>SUM('PV at n year'!AY$5:AY47)</f>
        <v>1.9999999464072733</v>
      </c>
      <c r="AZ47" s="9">
        <f t="shared" si="1"/>
        <v>43</v>
      </c>
    </row>
    <row r="48" spans="1:52" ht="12.75">
      <c r="A48" s="6">
        <f t="shared" si="0"/>
        <v>44</v>
      </c>
      <c r="B48" s="1">
        <f>SUM('PV at n year'!B$5:B48)</f>
        <v>35.4554535244931</v>
      </c>
      <c r="C48" s="1">
        <f>SUM('PV at n year'!C$5:C48)</f>
        <v>29.079963071993507</v>
      </c>
      <c r="D48" s="1">
        <f>SUM('PV at n year'!D$5:D48)</f>
        <v>24.25427391741737</v>
      </c>
      <c r="E48" s="1">
        <f>SUM('PV at n year'!E$5:E48)</f>
        <v>20.548841291913472</v>
      </c>
      <c r="F48" s="1">
        <f>SUM('PV at n year'!F$5:F48)</f>
        <v>17.66277331276118</v>
      </c>
      <c r="G48" s="1">
        <f>SUM('PV at n year'!G$5:G48)</f>
        <v>15.38318201983256</v>
      </c>
      <c r="H48" s="1">
        <f>SUM('PV at n year'!H$5:H48)</f>
        <v>13.557908100924394</v>
      </c>
      <c r="I48" s="1">
        <f>SUM('PV at n year'!I$5:I48)</f>
        <v>12.077073623402498</v>
      </c>
      <c r="J48" s="1">
        <f>SUM('PV at n year'!J$5:J48)</f>
        <v>10.860505043869882</v>
      </c>
      <c r="K48" s="1">
        <f>SUM('PV at n year'!K$5:K48)</f>
        <v>9.849088667767365</v>
      </c>
      <c r="L48" s="1">
        <f>SUM('PV at n year'!L$5:L48)</f>
        <v>8.998780114026918</v>
      </c>
      <c r="M48" s="1">
        <f>SUM('PV at n year'!M$5:M48)</f>
        <v>8.27641846225153</v>
      </c>
      <c r="N48" s="1">
        <f>SUM('PV at n year'!N$5:N48)</f>
        <v>7.656776880167573</v>
      </c>
      <c r="O48" s="1">
        <f>SUM('PV at n year'!O$5:O48)</f>
        <v>7.120466915399061</v>
      </c>
      <c r="P48" s="1">
        <f>SUM('PV at n year'!P$5:P48)</f>
        <v>6.652436703845925</v>
      </c>
      <c r="Q48" s="1">
        <f>SUM('PV at n year'!Q$5:Q48)</f>
        <v>6.240885591458671</v>
      </c>
      <c r="R48" s="1">
        <f>SUM('PV at n year'!R$5:R48)</f>
        <v>5.8764729975573005</v>
      </c>
      <c r="S48" s="1">
        <f>SUM('PV at n year'!S$5:S48)</f>
        <v>5.551736823617735</v>
      </c>
      <c r="T48" s="1">
        <f>SUM('PV at n year'!T$5:T48)</f>
        <v>5.260662265310757</v>
      </c>
      <c r="U48" s="1">
        <f>SUM('PV at n year'!U$5:U48)</f>
        <v>4.99835942844137</v>
      </c>
      <c r="V48" s="1">
        <f>SUM('PV at n year'!V$5:V48)</f>
        <v>4.760820274752563</v>
      </c>
      <c r="W48" s="1">
        <f>SUM('PV at n year'!W$5:W48)</f>
        <v>4.544733861638493</v>
      </c>
      <c r="X48" s="1">
        <f>SUM('PV at n year'!X$5:X48)</f>
        <v>4.347344752157848</v>
      </c>
      <c r="Y48" s="1">
        <f>SUM('PV at n year'!Y$5:Y48)</f>
        <v>4.166343642800206</v>
      </c>
      <c r="Z48" s="1">
        <f>SUM('PV at n year'!Z$5:Z48)</f>
        <v>3.9997822192851706</v>
      </c>
      <c r="AA48" s="1">
        <f>SUM('PV at n year'!AA$5:AA48)</f>
        <v>3.8460063697065703</v>
      </c>
      <c r="AB48" s="1">
        <f>SUM('PV at n year'!AB$5:AB48)</f>
        <v>3.7036034102668927</v>
      </c>
      <c r="AC48" s="1">
        <f>SUM('PV at n year'!AC$5:AC48)</f>
        <v>3.571360085191611</v>
      </c>
      <c r="AD48" s="1">
        <f>SUM('PV at n year'!AD$5:AD48)</f>
        <v>3.448228909998431</v>
      </c>
      <c r="AE48" s="1">
        <f>SUM('PV at n year'!AE$5:AE48)</f>
        <v>3.3333010207824896</v>
      </c>
      <c r="AF48" s="1">
        <f>SUM('PV at n year'!AF$5:AF48)</f>
        <v>3.2257841312476407</v>
      </c>
      <c r="AG48" s="1">
        <f>SUM('PV at n year'!AG$5:AG48)</f>
        <v>3.1249845261975295</v>
      </c>
      <c r="AH48" s="1">
        <f>SUM('PV at n year'!AH$5:AH48)</f>
        <v>3.030292265307408</v>
      </c>
      <c r="AI48" s="1">
        <f>SUM('PV at n year'!AI$5:AI48)</f>
        <v>2.9411689559175196</v>
      </c>
      <c r="AJ48" s="1">
        <f>SUM('PV at n year'!AJ$5:AJ48)</f>
        <v>2.857137593988077</v>
      </c>
      <c r="AK48" s="1">
        <f>SUM('PV at n year'!AK$5:AK48)</f>
        <v>2.7777740796191894</v>
      </c>
      <c r="AL48" s="1">
        <f>SUM('PV at n year'!AL$5:AL48)</f>
        <v>2.7027000959890817</v>
      </c>
      <c r="AM48" s="1">
        <f>SUM('PV at n year'!AM$5:AM48)</f>
        <v>2.6315771043206104</v>
      </c>
      <c r="AN48" s="1">
        <f>SUM('PV at n year'!AN$5:AN48)</f>
        <v>2.564101257076701</v>
      </c>
      <c r="AO48" s="1">
        <f>SUM('PV at n year'!AO$5:AO48)</f>
        <v>2.4999990703779016</v>
      </c>
      <c r="AP48" s="1">
        <f>SUM('PV at n year'!AP$5:AP48)</f>
        <v>2.439023727149768</v>
      </c>
      <c r="AQ48" s="1">
        <f>SUM('PV at n year'!AQ$5:AQ48)</f>
        <v>2.380951906640988</v>
      </c>
      <c r="AR48" s="1">
        <f>SUM('PV at n year'!AR$5:AR48)</f>
        <v>2.3255810551397618</v>
      </c>
      <c r="AS48" s="1">
        <f>SUM('PV at n year'!AS$5:AS48)</f>
        <v>2.272727028047724</v>
      </c>
      <c r="AT48" s="1">
        <f>SUM('PV at n year'!AT$5:AT48)</f>
        <v>2.222222045782897</v>
      </c>
      <c r="AU48" s="1">
        <f>SUM('PV at n year'!AU$5:AU48)</f>
        <v>2.1739129159176724</v>
      </c>
      <c r="AV48" s="1">
        <f>SUM('PV at n year'!AV$5:AV48)</f>
        <v>2.1276594820111665</v>
      </c>
      <c r="AW48" s="1">
        <f>SUM('PV at n year'!AW$5:AW48)</f>
        <v>2.083333266152825</v>
      </c>
      <c r="AX48" s="1">
        <f>SUM('PV at n year'!AX$5:AX48)</f>
        <v>2.0408162775969076</v>
      </c>
      <c r="AY48" s="1">
        <f>SUM('PV at n year'!AY$5:AY48)</f>
        <v>1.9999999642715156</v>
      </c>
      <c r="AZ48" s="9">
        <f t="shared" si="1"/>
        <v>44</v>
      </c>
    </row>
    <row r="49" spans="1:52" ht="12.75">
      <c r="A49" s="6">
        <f t="shared" si="0"/>
        <v>45</v>
      </c>
      <c r="B49" s="1">
        <f>SUM('PV at n year'!B$5:B49)</f>
        <v>36.09450844009218</v>
      </c>
      <c r="C49" s="1">
        <f>SUM('PV at n year'!C$5:C49)</f>
        <v>29.490159874503437</v>
      </c>
      <c r="D49" s="1">
        <f>SUM('PV at n year'!D$5:D49)</f>
        <v>24.518712541181912</v>
      </c>
      <c r="E49" s="1">
        <f>SUM('PV at n year'!E$5:E49)</f>
        <v>20.720039703762954</v>
      </c>
      <c r="F49" s="1">
        <f>SUM('PV at n year'!F$5:F49)</f>
        <v>17.774069821677312</v>
      </c>
      <c r="G49" s="1">
        <f>SUM('PV at n year'!G$5:G49)</f>
        <v>15.455832094181659</v>
      </c>
      <c r="H49" s="1">
        <f>SUM('PV at n year'!H$5:H49)</f>
        <v>13.605521589648966</v>
      </c>
      <c r="I49" s="1">
        <f>SUM('PV at n year'!I$5:I49)</f>
        <v>12.108401503150459</v>
      </c>
      <c r="J49" s="1">
        <f>SUM('PV at n year'!J$5:J49)</f>
        <v>10.88119728795402</v>
      </c>
      <c r="K49" s="1">
        <f>SUM('PV at n year'!K$5:K49)</f>
        <v>9.862807879788514</v>
      </c>
      <c r="L49" s="1">
        <f>SUM('PV at n year'!L$5:L49)</f>
        <v>9.007910012636861</v>
      </c>
      <c r="M49" s="1">
        <f>SUM('PV at n year'!M$5:M49)</f>
        <v>8.282516484153152</v>
      </c>
      <c r="N49" s="1">
        <f>SUM('PV at n year'!N$5:N49)</f>
        <v>7.660864495723517</v>
      </c>
      <c r="O49" s="1">
        <f>SUM('PV at n year'!O$5:O49)</f>
        <v>7.123216592455317</v>
      </c>
      <c r="P49" s="1">
        <f>SUM('PV at n year'!P$5:P49)</f>
        <v>6.654292785952979</v>
      </c>
      <c r="Q49" s="1">
        <f>SUM('PV at n year'!Q$5:Q49)</f>
        <v>6.242142751257475</v>
      </c>
      <c r="R49" s="1">
        <f>SUM('PV at n year'!R$5:R49)</f>
        <v>5.877327348339573</v>
      </c>
      <c r="S49" s="1">
        <f>SUM('PV at n year'!S$5:S49)</f>
        <v>5.5523193420489285</v>
      </c>
      <c r="T49" s="1">
        <f>SUM('PV at n year'!T$5:T49)</f>
        <v>5.261060727151897</v>
      </c>
      <c r="U49" s="1">
        <f>SUM('PV at n year'!U$5:U49)</f>
        <v>4.998632857034476</v>
      </c>
      <c r="V49" s="1">
        <f>SUM('PV at n year'!V$5:V49)</f>
        <v>4.761008491531044</v>
      </c>
      <c r="W49" s="1">
        <f>SUM('PV at n year'!W$5:W49)</f>
        <v>4.544863821015158</v>
      </c>
      <c r="X49" s="1">
        <f>SUM('PV at n year'!X$5:X49)</f>
        <v>4.347434757851908</v>
      </c>
      <c r="Y49" s="1">
        <f>SUM('PV at n year'!Y$5:Y49)</f>
        <v>4.166406163548554</v>
      </c>
      <c r="Z49" s="1">
        <f>SUM('PV at n year'!Z$5:Z49)</f>
        <v>3.9998257754281363</v>
      </c>
      <c r="AA49" s="1">
        <f>SUM('PV at n year'!AA$5:AA49)</f>
        <v>3.846036801354421</v>
      </c>
      <c r="AB49" s="1">
        <f>SUM('PV at n year'!AB$5:AB49)</f>
        <v>3.7036247324936165</v>
      </c>
      <c r="AC49" s="1">
        <f>SUM('PV at n year'!AC$5:AC49)</f>
        <v>3.571375066555946</v>
      </c>
      <c r="AD49" s="1">
        <f>SUM('PV at n year'!AD$5:AD49)</f>
        <v>3.448239465115063</v>
      </c>
      <c r="AE49" s="1">
        <f>SUM('PV at n year'!AE$5:AE49)</f>
        <v>3.3333084775249917</v>
      </c>
      <c r="AF49" s="1">
        <f>SUM('PV at n year'!AF$5:AF49)</f>
        <v>3.2257894131661375</v>
      </c>
      <c r="AG49" s="1">
        <f>SUM('PV at n year'!AG$5:AG49)</f>
        <v>3.124988277422371</v>
      </c>
      <c r="AH49" s="1">
        <f>SUM('PV at n year'!AH$5:AH49)</f>
        <v>3.030294936321359</v>
      </c>
      <c r="AI49" s="1">
        <f>SUM('PV at n year'!AI$5:AI49)</f>
        <v>2.941170862625014</v>
      </c>
      <c r="AJ49" s="1">
        <f>SUM('PV at n year'!AJ$5:AJ49)</f>
        <v>2.8571389585096862</v>
      </c>
      <c r="AK49" s="1">
        <f>SUM('PV at n year'!AK$5:AK49)</f>
        <v>2.7777750585435212</v>
      </c>
      <c r="AL49" s="1">
        <f>SUM('PV at n year'!AL$5:AL49)</f>
        <v>2.70270079999203</v>
      </c>
      <c r="AM49" s="1">
        <f>SUM('PV at n year'!AM$5:AM49)</f>
        <v>2.6315776118265295</v>
      </c>
      <c r="AN49" s="1">
        <f>SUM('PV at n year'!AN$5:AN49)</f>
        <v>2.564101623796188</v>
      </c>
      <c r="AO49" s="1">
        <f>SUM('PV at n year'!AO$5:AO49)</f>
        <v>2.4999993359842154</v>
      </c>
      <c r="AP49" s="1">
        <f>SUM('PV at n year'!AP$5:AP49)</f>
        <v>2.4390239199643746</v>
      </c>
      <c r="AQ49" s="1">
        <f>SUM('PV at n year'!AQ$5:AQ49)</f>
        <v>2.3809520469302736</v>
      </c>
      <c r="AR49" s="1">
        <f>SUM('PV at n year'!AR$5:AR49)</f>
        <v>2.3255811574403933</v>
      </c>
      <c r="AS49" s="1">
        <f>SUM('PV at n year'!AS$5:AS49)</f>
        <v>2.2727271028109195</v>
      </c>
      <c r="AT49" s="1">
        <f>SUM('PV at n year'!AT$5:AT49)</f>
        <v>2.2222221005399287</v>
      </c>
      <c r="AU49" s="1">
        <f>SUM('PV at n year'!AU$5:AU49)</f>
        <v>2.1739129561079946</v>
      </c>
      <c r="AV49" s="1">
        <f>SUM('PV at n year'!AV$5:AV49)</f>
        <v>2.127659511572222</v>
      </c>
      <c r="AW49" s="1">
        <f>SUM('PV at n year'!AW$5:AW49)</f>
        <v>2.083333287941098</v>
      </c>
      <c r="AX49" s="1">
        <f>SUM('PV at n year'!AX$5:AX49)</f>
        <v>2.0408162936892005</v>
      </c>
      <c r="AY49" s="1">
        <f>SUM('PV at n year'!AY$5:AY49)</f>
        <v>1.9999999761810106</v>
      </c>
      <c r="AZ49" s="9">
        <f t="shared" si="1"/>
        <v>45</v>
      </c>
    </row>
    <row r="50" spans="1:52" ht="12.75">
      <c r="A50" s="6">
        <f t="shared" si="0"/>
        <v>46</v>
      </c>
      <c r="B50" s="1">
        <f>SUM('PV at n year'!B$5:B50)</f>
        <v>36.72723607929918</v>
      </c>
      <c r="C50" s="1">
        <f>SUM('PV at n year'!C$5:C50)</f>
        <v>29.892313602454347</v>
      </c>
      <c r="D50" s="1">
        <f>SUM('PV at n year'!D$5:D50)</f>
        <v>24.775449069108653</v>
      </c>
      <c r="E50" s="1">
        <f>SUM('PV at n year'!E$5:E50)</f>
        <v>20.884653561310532</v>
      </c>
      <c r="F50" s="1">
        <f>SUM('PV at n year'!F$5:F50)</f>
        <v>17.880066496835536</v>
      </c>
      <c r="G50" s="1">
        <f>SUM('PV at n year'!G$5:G50)</f>
        <v>15.524369900171374</v>
      </c>
      <c r="H50" s="1">
        <f>SUM('PV at n year'!H$5:H50)</f>
        <v>13.650020177242023</v>
      </c>
      <c r="I50" s="1">
        <f>SUM('PV at n year'!I$5:I50)</f>
        <v>12.137408799213386</v>
      </c>
      <c r="J50" s="1">
        <f>SUM('PV at n year'!J$5:J50)</f>
        <v>10.900180998122954</v>
      </c>
      <c r="K50" s="1">
        <f>SUM('PV at n year'!K$5:K50)</f>
        <v>9.87527989071683</v>
      </c>
      <c r="L50" s="1">
        <f>SUM('PV at n year'!L$5:L50)</f>
        <v>9.016135146519694</v>
      </c>
      <c r="M50" s="1">
        <f>SUM('PV at n year'!M$5:M50)</f>
        <v>8.287961146565316</v>
      </c>
      <c r="N50" s="1">
        <f>SUM('PV at n year'!N$5:N50)</f>
        <v>7.664481854622581</v>
      </c>
      <c r="O50" s="1">
        <f>SUM('PV at n year'!O$5:O50)</f>
        <v>7.125628589873085</v>
      </c>
      <c r="P50" s="1">
        <f>SUM('PV at n year'!P$5:P50)</f>
        <v>6.655906770393895</v>
      </c>
      <c r="Q50" s="1">
        <f>SUM('PV at n year'!Q$5:Q50)</f>
        <v>6.24322650970472</v>
      </c>
      <c r="R50" s="1">
        <f>SUM('PV at n year'!R$5:R50)</f>
        <v>5.878057562683397</v>
      </c>
      <c r="S50" s="1">
        <f>SUM('PV at n year'!S$5:S50)</f>
        <v>5.55281300173638</v>
      </c>
      <c r="T50" s="1">
        <f>SUM('PV at n year'!T$5:T50)</f>
        <v>5.2613955690352086</v>
      </c>
      <c r="U50" s="1">
        <f>SUM('PV at n year'!U$5:U50)</f>
        <v>4.998860714195398</v>
      </c>
      <c r="V50" s="1">
        <f>SUM('PV at n year'!V$5:V50)</f>
        <v>4.76116404258764</v>
      </c>
      <c r="W50" s="1">
        <f>SUM('PV at n year'!W$5:W50)</f>
        <v>4.544970345094392</v>
      </c>
      <c r="X50" s="1">
        <f>SUM('PV at n year'!X$5:X50)</f>
        <v>4.347507933212933</v>
      </c>
      <c r="Y50" s="1">
        <f>SUM('PV at n year'!Y$5:Y50)</f>
        <v>4.166456583506898</v>
      </c>
      <c r="Z50" s="1">
        <f>SUM('PV at n year'!Z$5:Z50)</f>
        <v>3.999860620342509</v>
      </c>
      <c r="AA50" s="1">
        <f>SUM('PV at n year'!AA$5:AA50)</f>
        <v>3.8460609534558894</v>
      </c>
      <c r="AB50" s="1">
        <f>SUM('PV at n year'!AB$5:AB50)</f>
        <v>3.703641521648517</v>
      </c>
      <c r="AC50" s="1">
        <f>SUM('PV at n year'!AC$5:AC50)</f>
        <v>3.5713867707468325</v>
      </c>
      <c r="AD50" s="1">
        <f>SUM('PV at n year'!AD$5:AD50)</f>
        <v>3.448247647376018</v>
      </c>
      <c r="AE50" s="1">
        <f>SUM('PV at n year'!AE$5:AE50)</f>
        <v>3.3333142134807625</v>
      </c>
      <c r="AF50" s="1">
        <f>SUM('PV at n year'!AF$5:AF50)</f>
        <v>3.22579344516499</v>
      </c>
      <c r="AG50" s="1">
        <f>SUM('PV at n year'!AG$5:AG50)</f>
        <v>3.1249911192593722</v>
      </c>
      <c r="AH50" s="1">
        <f>SUM('PV at n year'!AH$5:AH50)</f>
        <v>3.030296944602526</v>
      </c>
      <c r="AI50" s="1">
        <f>SUM('PV at n year'!AI$5:AI50)</f>
        <v>2.9411722855410547</v>
      </c>
      <c r="AJ50" s="1">
        <f>SUM('PV at n year'!AJ$5:AJ50)</f>
        <v>2.857139969266434</v>
      </c>
      <c r="AK50" s="1">
        <f>SUM('PV at n year'!AK$5:AK50)</f>
        <v>2.777775778340824</v>
      </c>
      <c r="AL50" s="1">
        <f>SUM('PV at n year'!AL$5:AL50)</f>
        <v>2.702701313862795</v>
      </c>
      <c r="AM50" s="1">
        <f>SUM('PV at n year'!AM$5:AM50)</f>
        <v>2.631577979584442</v>
      </c>
      <c r="AN50" s="1">
        <f>SUM('PV at n year'!AN$5:AN50)</f>
        <v>2.564101887623157</v>
      </c>
      <c r="AO50" s="1">
        <f>SUM('PV at n year'!AO$5:AO50)</f>
        <v>2.4999995257030108</v>
      </c>
      <c r="AP50" s="1">
        <f>SUM('PV at n year'!AP$5:AP50)</f>
        <v>2.4390240567123227</v>
      </c>
      <c r="AQ50" s="1">
        <f>SUM('PV at n year'!AQ$5:AQ50)</f>
        <v>2.380952145725545</v>
      </c>
      <c r="AR50" s="1">
        <f>SUM('PV at n year'!AR$5:AR50)</f>
        <v>2.3255812289792965</v>
      </c>
      <c r="AS50" s="1">
        <f>SUM('PV at n year'!AS$5:AS50)</f>
        <v>2.272727154729805</v>
      </c>
      <c r="AT50" s="1">
        <f>SUM('PV at n year'!AT$5:AT50)</f>
        <v>2.222222138303399</v>
      </c>
      <c r="AU50" s="1">
        <f>SUM('PV at n year'!AU$5:AU50)</f>
        <v>2.1739129836356126</v>
      </c>
      <c r="AV50" s="1">
        <f>SUM('PV at n year'!AV$5:AV50)</f>
        <v>2.1276595316817835</v>
      </c>
      <c r="AW50" s="1">
        <f>SUM('PV at n year'!AW$5:AW50)</f>
        <v>2.083333302662904</v>
      </c>
      <c r="AX50" s="1">
        <f>SUM('PV at n year'!AX$5:AX50)</f>
        <v>2.0408163044893968</v>
      </c>
      <c r="AY50" s="1">
        <f>SUM('PV at n year'!AY$5:AY50)</f>
        <v>1.999999984120674</v>
      </c>
      <c r="AZ50" s="9">
        <f t="shared" si="1"/>
        <v>46</v>
      </c>
    </row>
    <row r="51" spans="1:52" ht="12.75">
      <c r="A51" s="6">
        <f t="shared" si="0"/>
        <v>47</v>
      </c>
      <c r="B51" s="1">
        <f>SUM('PV at n year'!B$5:B51)</f>
        <v>37.353699088415034</v>
      </c>
      <c r="C51" s="1">
        <f>SUM('PV at n year'!C$5:C51)</f>
        <v>30.286581963190535</v>
      </c>
      <c r="D51" s="1">
        <f>SUM('PV at n year'!D$5:D51)</f>
        <v>25.024707834086072</v>
      </c>
      <c r="E51" s="1">
        <f>SUM('PV at n year'!E$5:E51)</f>
        <v>21.042936116644743</v>
      </c>
      <c r="F51" s="1">
        <f>SUM('PV at n year'!F$5:F51)</f>
        <v>17.981015711271937</v>
      </c>
      <c r="G51" s="1">
        <f>SUM('PV at n year'!G$5:G51)</f>
        <v>15.589028207708841</v>
      </c>
      <c r="H51" s="1">
        <f>SUM('PV at n year'!H$5:H51)</f>
        <v>13.691607642282264</v>
      </c>
      <c r="I51" s="1">
        <f>SUM('PV at n year'!I$5:I51)</f>
        <v>12.164267406679059</v>
      </c>
      <c r="J51" s="1">
        <f>SUM('PV at n year'!J$5:J51)</f>
        <v>10.91759724598436</v>
      </c>
      <c r="K51" s="1">
        <f>SUM('PV at n year'!K$5:K51)</f>
        <v>9.886618082469846</v>
      </c>
      <c r="L51" s="1">
        <f>SUM('PV at n year'!L$5:L51)</f>
        <v>9.023545177044769</v>
      </c>
      <c r="M51" s="1">
        <f>SUM('PV at n year'!M$5:M51)</f>
        <v>8.29282245229046</v>
      </c>
      <c r="N51" s="1">
        <f>SUM('PV at n year'!N$5:N51)</f>
        <v>7.667683057188125</v>
      </c>
      <c r="O51" s="1">
        <f>SUM('PV at n year'!O$5:O51)</f>
        <v>7.127744377081655</v>
      </c>
      <c r="P51" s="1">
        <f>SUM('PV at n year'!P$5:P51)</f>
        <v>6.657310235125127</v>
      </c>
      <c r="Q51" s="1">
        <f>SUM('PV at n year'!Q$5:Q51)</f>
        <v>6.244160784228208</v>
      </c>
      <c r="R51" s="1">
        <f>SUM('PV at n year'!R$5:R51)</f>
        <v>5.878681677507178</v>
      </c>
      <c r="S51" s="1">
        <f>SUM('PV at n year'!S$5:S51)</f>
        <v>5.553231357403713</v>
      </c>
      <c r="T51" s="1">
        <f>SUM('PV at n year'!T$5:T51)</f>
        <v>5.261676948769083</v>
      </c>
      <c r="U51" s="1">
        <f>SUM('PV at n year'!U$5:U51)</f>
        <v>4.999050595162832</v>
      </c>
      <c r="V51" s="1">
        <f>SUM('PV at n year'!V$5:V51)</f>
        <v>4.761292597179868</v>
      </c>
      <c r="W51" s="1">
        <f>SUM('PV at n year'!W$5:W51)</f>
        <v>4.545057659913437</v>
      </c>
      <c r="X51" s="1">
        <f>SUM('PV at n year'!X$5:X51)</f>
        <v>4.347567425376368</v>
      </c>
      <c r="Y51" s="1">
        <f>SUM('PV at n year'!Y$5:Y51)</f>
        <v>4.166497244763628</v>
      </c>
      <c r="Z51" s="1">
        <f>SUM('PV at n year'!Z$5:Z51)</f>
        <v>3.999888496274007</v>
      </c>
      <c r="AA51" s="1">
        <f>SUM('PV at n year'!AA$5:AA51)</f>
        <v>3.846080121790388</v>
      </c>
      <c r="AB51" s="1">
        <f>SUM('PV at n year'!AB$5:AB51)</f>
        <v>3.703654741455525</v>
      </c>
      <c r="AC51" s="1">
        <f>SUM('PV at n year'!AC$5:AC51)</f>
        <v>3.571395914645963</v>
      </c>
      <c r="AD51" s="1">
        <f>SUM('PV at n year'!AD$5:AD51)</f>
        <v>3.4482539902139675</v>
      </c>
      <c r="AE51" s="1">
        <f>SUM('PV at n year'!AE$5:AE51)</f>
        <v>3.3333186257544325</v>
      </c>
      <c r="AF51" s="1">
        <f>SUM('PV at n year'!AF$5:AF51)</f>
        <v>3.2257965230267094</v>
      </c>
      <c r="AG51" s="1">
        <f>SUM('PV at n year'!AG$5:AG51)</f>
        <v>3.1249932721661913</v>
      </c>
      <c r="AH51" s="1">
        <f>SUM('PV at n year'!AH$5:AH51)</f>
        <v>3.0302984545883653</v>
      </c>
      <c r="AI51" s="1">
        <f>SUM('PV at n year'!AI$5:AI51)</f>
        <v>2.941173347418697</v>
      </c>
      <c r="AJ51" s="1">
        <f>SUM('PV at n year'!AJ$5:AJ51)</f>
        <v>2.8571407179751356</v>
      </c>
      <c r="AK51" s="1">
        <f>SUM('PV at n year'!AK$5:AK51)</f>
        <v>2.7777763076035464</v>
      </c>
      <c r="AL51" s="1">
        <f>SUM('PV at n year'!AL$5:AL51)</f>
        <v>2.702701688950945</v>
      </c>
      <c r="AM51" s="1">
        <f>SUM('PV at n year'!AM$5:AM51)</f>
        <v>2.631578246075683</v>
      </c>
      <c r="AN51" s="1">
        <f>SUM('PV at n year'!AN$5:AN51)</f>
        <v>2.5641020774267322</v>
      </c>
      <c r="AO51" s="1">
        <f>SUM('PV at n year'!AO$5:AO51)</f>
        <v>2.499999661216436</v>
      </c>
      <c r="AP51" s="1">
        <f>SUM('PV at n year'!AP$5:AP51)</f>
        <v>2.439024153696683</v>
      </c>
      <c r="AQ51" s="1">
        <f>SUM('PV at n year'!AQ$5:AQ51)</f>
        <v>2.38095221529968</v>
      </c>
      <c r="AR51" s="1">
        <f>SUM('PV at n year'!AR$5:AR51)</f>
        <v>2.3255812790065016</v>
      </c>
      <c r="AS51" s="1">
        <f>SUM('PV at n year'!AS$5:AS51)</f>
        <v>2.272727190784587</v>
      </c>
      <c r="AT51" s="1">
        <f>SUM('PV at n year'!AT$5:AT51)</f>
        <v>2.2222221643471713</v>
      </c>
      <c r="AU51" s="1">
        <f>SUM('PV at n year'!AU$5:AU51)</f>
        <v>2.1739130024901456</v>
      </c>
      <c r="AV51" s="1">
        <f>SUM('PV at n year'!AV$5:AV51)</f>
        <v>2.1276595453617575</v>
      </c>
      <c r="AW51" s="1">
        <f>SUM('PV at n year'!AW$5:AW51)</f>
        <v>2.0833333126100704</v>
      </c>
      <c r="AX51" s="1">
        <f>SUM('PV at n year'!AX$5:AX51)</f>
        <v>2.0408163117378506</v>
      </c>
      <c r="AY51" s="1">
        <f>SUM('PV at n year'!AY$5:AY51)</f>
        <v>1.9999999894137828</v>
      </c>
      <c r="AZ51" s="9">
        <f t="shared" si="1"/>
        <v>47</v>
      </c>
    </row>
    <row r="52" spans="1:52" ht="12.75">
      <c r="A52" s="6">
        <f t="shared" si="0"/>
        <v>48</v>
      </c>
      <c r="B52" s="1">
        <f>SUM('PV at n year'!B$5:B52)</f>
        <v>37.97395949348023</v>
      </c>
      <c r="C52" s="1">
        <f>SUM('PV at n year'!C$5:C52)</f>
        <v>30.673119571755425</v>
      </c>
      <c r="D52" s="1">
        <f>SUM('PV at n year'!D$5:D52)</f>
        <v>25.26670663503502</v>
      </c>
      <c r="E52" s="1">
        <f>SUM('PV at n year'!E$5:E52)</f>
        <v>21.195130881389176</v>
      </c>
      <c r="F52" s="1">
        <f>SUM('PV at n year'!F$5:F52)</f>
        <v>18.077157820258986</v>
      </c>
      <c r="G52" s="1">
        <f>SUM('PV at n year'!G$5:G52)</f>
        <v>15.650026611046075</v>
      </c>
      <c r="H52" s="1">
        <f>SUM('PV at n year'!H$5:H52)</f>
        <v>13.730474432039498</v>
      </c>
      <c r="I52" s="1">
        <f>SUM('PV at n year'!I$5:I52)</f>
        <v>12.189136487665793</v>
      </c>
      <c r="J52" s="1">
        <f>SUM('PV at n year'!J$5:J52)</f>
        <v>10.933575455031523</v>
      </c>
      <c r="K52" s="1">
        <f>SUM('PV at n year'!K$5:K52)</f>
        <v>9.896925529518041</v>
      </c>
      <c r="L52" s="1">
        <f>SUM('PV at n year'!L$5:L52)</f>
        <v>9.030220880220512</v>
      </c>
      <c r="M52" s="1">
        <f>SUM('PV at n year'!M$5:M52)</f>
        <v>8.297162903830769</v>
      </c>
      <c r="N52" s="1">
        <f>SUM('PV at n year'!N$5:N52)</f>
        <v>7.6705159798125</v>
      </c>
      <c r="O52" s="1">
        <f>SUM('PV at n year'!O$5:O52)</f>
        <v>7.129600330773382</v>
      </c>
      <c r="P52" s="1">
        <f>SUM('PV at n year'!P$5:P52)</f>
        <v>6.658530639239242</v>
      </c>
      <c r="Q52" s="1">
        <f>SUM('PV at n year'!Q$5:Q52)</f>
        <v>6.244966193300179</v>
      </c>
      <c r="R52" s="1">
        <f>SUM('PV at n year'!R$5:R52)</f>
        <v>5.879215108980494</v>
      </c>
      <c r="S52" s="1">
        <f>SUM('PV at n year'!S$5:S52)</f>
        <v>5.553585896104842</v>
      </c>
      <c r="T52" s="1">
        <f>SUM('PV at n year'!T$5:T52)</f>
        <v>5.261913402326961</v>
      </c>
      <c r="U52" s="1">
        <f>SUM('PV at n year'!U$5:U52)</f>
        <v>4.999208829302361</v>
      </c>
      <c r="V52" s="1">
        <f>SUM('PV at n year'!V$5:V52)</f>
        <v>4.76139884064452</v>
      </c>
      <c r="W52" s="1">
        <f>SUM('PV at n year'!W$5:W52)</f>
        <v>4.545129229437244</v>
      </c>
      <c r="X52" s="1">
        <f>SUM('PV at n year'!X$5:X52)</f>
        <v>4.3476157929889165</v>
      </c>
      <c r="Y52" s="1">
        <f>SUM('PV at n year'!Y$5:Y52)</f>
        <v>4.1665300360997</v>
      </c>
      <c r="Z52" s="1">
        <f>SUM('PV at n year'!Z$5:Z52)</f>
        <v>3.9999107970192056</v>
      </c>
      <c r="AA52" s="1">
        <f>SUM('PV at n year'!AA$5:AA52)</f>
        <v>3.8460953347542763</v>
      </c>
      <c r="AB52" s="1">
        <f>SUM('PV at n year'!AB$5:AB52)</f>
        <v>3.703665150752382</v>
      </c>
      <c r="AC52" s="1">
        <f>SUM('PV at n year'!AC$5:AC52)</f>
        <v>3.5714030583171583</v>
      </c>
      <c r="AD52" s="1">
        <f>SUM('PV at n year'!AD$5:AD52)</f>
        <v>3.4482589071426104</v>
      </c>
      <c r="AE52" s="1">
        <f>SUM('PV at n year'!AE$5:AE52)</f>
        <v>3.3333220198111015</v>
      </c>
      <c r="AF52" s="1">
        <f>SUM('PV at n year'!AF$5:AF52)</f>
        <v>3.2257988725394724</v>
      </c>
      <c r="AG52" s="1">
        <f>SUM('PV at n year'!AG$5:AG52)</f>
        <v>3.124994903156206</v>
      </c>
      <c r="AH52" s="1">
        <f>SUM('PV at n year'!AH$5:AH52)</f>
        <v>3.0302995899160643</v>
      </c>
      <c r="AI52" s="1">
        <f>SUM('PV at n year'!AI$5:AI52)</f>
        <v>2.9411741398646987</v>
      </c>
      <c r="AJ52" s="1">
        <f>SUM('PV at n year'!AJ$5:AJ52)</f>
        <v>2.857141272574174</v>
      </c>
      <c r="AK52" s="1">
        <f>SUM('PV at n year'!AK$5:AK52)</f>
        <v>2.777776696767313</v>
      </c>
      <c r="AL52" s="1">
        <f>SUM('PV at n year'!AL$5:AL52)</f>
        <v>2.702701962737916</v>
      </c>
      <c r="AM52" s="1">
        <f>SUM('PV at n year'!AM$5:AM52)</f>
        <v>2.631578439185278</v>
      </c>
      <c r="AN52" s="1">
        <f>SUM('PV at n year'!AN$5:AN52)</f>
        <v>2.5641022139760667</v>
      </c>
      <c r="AO52" s="1">
        <f>SUM('PV at n year'!AO$5:AO52)</f>
        <v>2.49999975801174</v>
      </c>
      <c r="AP52" s="1">
        <f>SUM('PV at n year'!AP$5:AP52)</f>
        <v>2.439024222479917</v>
      </c>
      <c r="AQ52" s="1">
        <f>SUM('PV at n year'!AQ$5:AQ52)</f>
        <v>2.3809522642955496</v>
      </c>
      <c r="AR52" s="1">
        <f>SUM('PV at n year'!AR$5:AR52)</f>
        <v>2.325581313990561</v>
      </c>
      <c r="AS52" s="1">
        <f>SUM('PV at n year'!AS$5:AS52)</f>
        <v>2.2727272158226297</v>
      </c>
      <c r="AT52" s="1">
        <f>SUM('PV at n year'!AT$5:AT52)</f>
        <v>2.2222221823083936</v>
      </c>
      <c r="AU52" s="1">
        <f>SUM('PV at n year'!AU$5:AU52)</f>
        <v>2.1739130154042092</v>
      </c>
      <c r="AV52" s="1">
        <f>SUM('PV at n year'!AV$5:AV52)</f>
        <v>2.1276595546678623</v>
      </c>
      <c r="AW52" s="1">
        <f>SUM('PV at n year'!AW$5:AW52)</f>
        <v>2.0833333193311288</v>
      </c>
      <c r="AX52" s="1">
        <f>SUM('PV at n year'!AX$5:AX52)</f>
        <v>2.040816316602585</v>
      </c>
      <c r="AY52" s="1">
        <f>SUM('PV at n year'!AY$5:AY52)</f>
        <v>1.999999992942522</v>
      </c>
      <c r="AZ52" s="9">
        <f t="shared" si="1"/>
        <v>48</v>
      </c>
    </row>
    <row r="53" spans="1:52" ht="12.75">
      <c r="A53" s="6">
        <f t="shared" si="0"/>
        <v>49</v>
      </c>
      <c r="B53" s="1">
        <f>SUM('PV at n year'!B$5:B53)</f>
        <v>38.58807870641607</v>
      </c>
      <c r="C53" s="1">
        <f>SUM('PV at n year'!C$5:C53)</f>
        <v>31.052078011524927</v>
      </c>
      <c r="D53" s="1">
        <f>SUM('PV at n year'!D$5:D53)</f>
        <v>25.501656927218466</v>
      </c>
      <c r="E53" s="1">
        <f>SUM('PV at n year'!E$5:E53)</f>
        <v>21.341472001335745</v>
      </c>
      <c r="F53" s="1">
        <f>SUM('PV at n year'!F$5:F53)</f>
        <v>18.168721733579986</v>
      </c>
      <c r="G53" s="1">
        <f>SUM('PV at n year'!G$5:G53)</f>
        <v>15.707572274571767</v>
      </c>
      <c r="H53" s="1">
        <f>SUM('PV at n year'!H$5:H53)</f>
        <v>13.766798534616354</v>
      </c>
      <c r="I53" s="1">
        <f>SUM('PV at n year'!I$5:I53)</f>
        <v>12.212163414505362</v>
      </c>
      <c r="J53" s="1">
        <f>SUM('PV at n year'!J$5:J53)</f>
        <v>10.94823436241424</v>
      </c>
      <c r="K53" s="1">
        <f>SUM('PV at n year'!K$5:K53)</f>
        <v>9.906295935925492</v>
      </c>
      <c r="L53" s="1">
        <f>SUM('PV at n year'!L$5:L53)</f>
        <v>9.036235027225684</v>
      </c>
      <c r="M53" s="1">
        <f>SUM('PV at n year'!M$5:M53)</f>
        <v>8.301038306991758</v>
      </c>
      <c r="N53" s="1">
        <f>SUM('PV at n year'!N$5:N53)</f>
        <v>7.673022990984514</v>
      </c>
      <c r="O53" s="1">
        <f>SUM('PV at n year'!O$5:O53)</f>
        <v>7.131228360327529</v>
      </c>
      <c r="P53" s="1">
        <f>SUM('PV at n year'!P$5:P53)</f>
        <v>6.659591860208037</v>
      </c>
      <c r="Q53" s="1">
        <f>SUM('PV at n year'!Q$5:Q53)</f>
        <v>6.2456605114656725</v>
      </c>
      <c r="R53" s="1">
        <f>SUM('PV at n year'!R$5:R53)</f>
        <v>5.879671033316662</v>
      </c>
      <c r="S53" s="1">
        <f>SUM('PV at n year'!S$5:S53)</f>
        <v>5.553886352631222</v>
      </c>
      <c r="T53" s="1">
        <f>SUM('PV at n year'!T$5:T53)</f>
        <v>5.262112102795766</v>
      </c>
      <c r="U53" s="1">
        <f>SUM('PV at n year'!U$5:U53)</f>
        <v>4.999340691085302</v>
      </c>
      <c r="V53" s="1">
        <f>SUM('PV at n year'!V$5:V53)</f>
        <v>4.761486645160761</v>
      </c>
      <c r="W53" s="1">
        <f>SUM('PV at n year'!W$5:W53)</f>
        <v>4.545187892981348</v>
      </c>
      <c r="X53" s="1">
        <f>SUM('PV at n year'!X$5:X53)</f>
        <v>4.347655116251151</v>
      </c>
      <c r="Y53" s="1">
        <f>SUM('PV at n year'!Y$5:Y53)</f>
        <v>4.166556480725564</v>
      </c>
      <c r="Z53" s="1">
        <f>SUM('PV at n year'!Z$5:Z53)</f>
        <v>3.999928637615364</v>
      </c>
      <c r="AA53" s="1">
        <f>SUM('PV at n year'!AA$5:AA53)</f>
        <v>3.84610740853514</v>
      </c>
      <c r="AB53" s="1">
        <f>SUM('PV at n year'!AB$5:AB53)</f>
        <v>3.70367334704912</v>
      </c>
      <c r="AC53" s="1">
        <f>SUM('PV at n year'!AC$5:AC53)</f>
        <v>3.5714086393102797</v>
      </c>
      <c r="AD53" s="1">
        <f>SUM('PV at n year'!AD$5:AD53)</f>
        <v>3.4482627187152017</v>
      </c>
      <c r="AE53" s="1">
        <f>SUM('PV at n year'!AE$5:AE53)</f>
        <v>3.333324630623924</v>
      </c>
      <c r="AF53" s="1">
        <f>SUM('PV at n year'!AF$5:AF53)</f>
        <v>3.2258006660606653</v>
      </c>
      <c r="AG53" s="1">
        <f>SUM('PV at n year'!AG$5:AG53)</f>
        <v>3.124996138754702</v>
      </c>
      <c r="AH53" s="1">
        <f>SUM('PV at n year'!AH$5:AH53)</f>
        <v>3.030300443545913</v>
      </c>
      <c r="AI53" s="1">
        <f>SUM('PV at n year'!AI$5:AI53)</f>
        <v>2.9411747312423118</v>
      </c>
      <c r="AJ53" s="1">
        <f>SUM('PV at n year'!AJ$5:AJ53)</f>
        <v>2.8571416833882766</v>
      </c>
      <c r="AK53" s="1">
        <f>SUM('PV at n year'!AK$5:AK53)</f>
        <v>2.7777769829171413</v>
      </c>
      <c r="AL53" s="1">
        <f>SUM('PV at n year'!AL$5:AL53)</f>
        <v>2.70270216258242</v>
      </c>
      <c r="AM53" s="1">
        <f>SUM('PV at n year'!AM$5:AM53)</f>
        <v>2.631578579119767</v>
      </c>
      <c r="AN53" s="1">
        <f>SUM('PV at n year'!AN$5:AN53)</f>
        <v>2.5641023122129982</v>
      </c>
      <c r="AO53" s="1">
        <f>SUM('PV at n year'!AO$5:AO53)</f>
        <v>2.4999998271512425</v>
      </c>
      <c r="AP53" s="1">
        <f>SUM('PV at n year'!AP$5:AP53)</f>
        <v>2.4390242712623524</v>
      </c>
      <c r="AQ53" s="1">
        <f>SUM('PV at n year'!AQ$5:AQ53)</f>
        <v>2.380952298799683</v>
      </c>
      <c r="AR53" s="1">
        <f>SUM('PV at n year'!AR$5:AR53)</f>
        <v>2.325581338454938</v>
      </c>
      <c r="AS53" s="1">
        <f>SUM('PV at n year'!AS$5:AS53)</f>
        <v>2.2727272332101593</v>
      </c>
      <c r="AT53" s="1">
        <f>SUM('PV at n year'!AT$5:AT53)</f>
        <v>2.2222221946954437</v>
      </c>
      <c r="AU53" s="1">
        <f>SUM('PV at n year'!AU$5:AU53)</f>
        <v>2.173913024249458</v>
      </c>
      <c r="AV53" s="1">
        <f>SUM('PV at n year'!AV$5:AV53)</f>
        <v>2.127659560998546</v>
      </c>
      <c r="AW53" s="1">
        <f>SUM('PV at n year'!AW$5:AW53)</f>
        <v>2.083333323872384</v>
      </c>
      <c r="AX53" s="1">
        <f>SUM('PV at n year'!AX$5:AX53)</f>
        <v>2.040816319867507</v>
      </c>
      <c r="AY53" s="1">
        <f>SUM('PV at n year'!AY$5:AY53)</f>
        <v>1.999999995295015</v>
      </c>
      <c r="AZ53" s="9">
        <f t="shared" si="1"/>
        <v>49</v>
      </c>
    </row>
    <row r="54" spans="1:52" ht="12.75">
      <c r="A54" s="6">
        <f t="shared" si="0"/>
        <v>50</v>
      </c>
      <c r="B54" s="40">
        <f>SUM('PV at n year'!B$5:B54)</f>
        <v>39.19611753110502</v>
      </c>
      <c r="C54" s="40">
        <f>SUM('PV at n year'!C$5:C54)</f>
        <v>31.42360589365189</v>
      </c>
      <c r="D54" s="40">
        <f>SUM('PV at n year'!D$5:D54)</f>
        <v>25.72976400700822</v>
      </c>
      <c r="E54" s="40">
        <f>SUM('PV at n year'!E$5:E54)</f>
        <v>21.482184616668984</v>
      </c>
      <c r="F54" s="40">
        <f>SUM('PV at n year'!F$5:F54)</f>
        <v>18.255925460552366</v>
      </c>
      <c r="G54" s="40">
        <f>SUM('PV at n year'!G$5:G54)</f>
        <v>15.761860636388457</v>
      </c>
      <c r="H54" s="40">
        <f>SUM('PV at n year'!H$5:H54)</f>
        <v>13.800746294033976</v>
      </c>
      <c r="I54" s="40">
        <f>SUM('PV at n year'!I$5:I54)</f>
        <v>12.23348464306052</v>
      </c>
      <c r="J54" s="40">
        <f>SUM('PV at n year'!J$5:J54)</f>
        <v>10.961682901297467</v>
      </c>
      <c r="K54" s="40">
        <f>SUM('PV at n year'!K$5:K54)</f>
        <v>9.914814487204993</v>
      </c>
      <c r="L54" s="40">
        <f>SUM('PV at n year'!L$5:L54)</f>
        <v>9.041653177680796</v>
      </c>
      <c r="M54" s="40">
        <f>SUM('PV at n year'!M$5:M54)</f>
        <v>8.304498488385498</v>
      </c>
      <c r="N54" s="40">
        <f>SUM('PV at n year'!N$5:N54)</f>
        <v>7.6752415849420474</v>
      </c>
      <c r="O54" s="40">
        <f>SUM('PV at n year'!O$5:O54)</f>
        <v>7.132656456427657</v>
      </c>
      <c r="P54" s="40">
        <f>SUM('PV at n year'!P$5:P54)</f>
        <v>6.660514661050468</v>
      </c>
      <c r="Q54" s="40">
        <f>SUM('PV at n year'!Q$5:Q54)</f>
        <v>6.246259061608339</v>
      </c>
      <c r="R54" s="40">
        <f>SUM('PV at n year'!R$5:R54)</f>
        <v>5.880060712236464</v>
      </c>
      <c r="S54" s="40">
        <f>SUM('PV at n year'!S$5:S54)</f>
        <v>5.554140976806122</v>
      </c>
      <c r="T54" s="40">
        <f>SUM('PV at n year'!T$5:T54)</f>
        <v>5.262279077979636</v>
      </c>
      <c r="U54" s="40">
        <f>SUM('PV at n year'!U$5:U54)</f>
        <v>4.999450575904419</v>
      </c>
      <c r="V54" s="40">
        <f>SUM('PV at n year'!V$5:V54)</f>
        <v>4.761559210876662</v>
      </c>
      <c r="W54" s="40">
        <f>SUM('PV at n year'!W$5:W54)</f>
        <v>4.545235977853564</v>
      </c>
      <c r="X54" s="40">
        <f>SUM('PV at n year'!X$5:X54)</f>
        <v>4.34768708638305</v>
      </c>
      <c r="Y54" s="40">
        <f>SUM('PV at n year'!Y$5:Y54)</f>
        <v>4.166577807036745</v>
      </c>
      <c r="Z54" s="40">
        <f>SUM('PV at n year'!Z$5:Z54)</f>
        <v>3.999942910092291</v>
      </c>
      <c r="AA54" s="40">
        <f>SUM('PV at n year'!AA$5:AA54)</f>
        <v>3.8461169909009048</v>
      </c>
      <c r="AB54" s="40">
        <f>SUM('PV at n year'!AB$5:AB54)</f>
        <v>3.7036798008260785</v>
      </c>
      <c r="AC54" s="40">
        <f>SUM('PV at n year'!AC$5:AC54)</f>
        <v>3.571412999461156</v>
      </c>
      <c r="AD54" s="40">
        <f>SUM('PV at n year'!AD$5:AD54)</f>
        <v>3.448265673422637</v>
      </c>
      <c r="AE54" s="40">
        <f>SUM('PV at n year'!AE$5:AE54)</f>
        <v>3.3333266389414797</v>
      </c>
      <c r="AF54" s="40">
        <f>SUM('PV at n year'!AF$5:AF54)</f>
        <v>3.2258020351608128</v>
      </c>
      <c r="AG54" s="40">
        <f>SUM('PV at n year'!AG$5:AG54)</f>
        <v>3.124997074814168</v>
      </c>
      <c r="AH54" s="40">
        <f>SUM('PV at n year'!AH$5:AH54)</f>
        <v>3.0303010853728667</v>
      </c>
      <c r="AI54" s="40">
        <f>SUM('PV at n year'!AI$5:AI54)</f>
        <v>2.941175172568889</v>
      </c>
      <c r="AJ54" s="40">
        <f>SUM('PV at n year'!AJ$5:AJ54)</f>
        <v>2.857141987695019</v>
      </c>
      <c r="AK54" s="40">
        <f>SUM('PV at n year'!AK$5:AK54)</f>
        <v>2.777777193321427</v>
      </c>
      <c r="AL54" s="40">
        <f>SUM('PV at n year'!AL$5:AL54)</f>
        <v>2.7027023084543207</v>
      </c>
      <c r="AM54" s="40">
        <f>SUM('PV at n year'!AM$5:AM54)</f>
        <v>2.631578680521571</v>
      </c>
      <c r="AN54" s="40">
        <f>SUM('PV at n year'!AN$5:AN54)</f>
        <v>2.5641023828870497</v>
      </c>
      <c r="AO54" s="40">
        <f>SUM('PV at n year'!AO$5:AO54)</f>
        <v>2.4999998765366014</v>
      </c>
      <c r="AP54" s="40">
        <f>SUM('PV at n year'!AP$5:AP54)</f>
        <v>2.4390243058598244</v>
      </c>
      <c r="AQ54" s="40">
        <f>SUM('PV at n year'!AQ$5:AQ54)</f>
        <v>2.3809523230983687</v>
      </c>
      <c r="AR54" s="40">
        <f>SUM('PV at n year'!AR$5:AR54)</f>
        <v>2.325581355562894</v>
      </c>
      <c r="AS54" s="40">
        <f>SUM('PV at n year'!AS$5:AS54)</f>
        <v>2.2727272452848326</v>
      </c>
      <c r="AT54" s="40">
        <f>SUM('PV at n year'!AT$5:AT54)</f>
        <v>2.222222203238237</v>
      </c>
      <c r="AU54" s="40">
        <f>SUM('PV at n year'!AU$5:AU54)</f>
        <v>2.173913030307848</v>
      </c>
      <c r="AV54" s="40">
        <f>SUM('PV at n year'!AV$5:AV54)</f>
        <v>2.1276595653051333</v>
      </c>
      <c r="AW54" s="40">
        <f>SUM('PV at n year'!AW$5:AW54)</f>
        <v>2.0833333269408</v>
      </c>
      <c r="AX54" s="40">
        <f>SUM('PV at n year'!AX$5:AX54)</f>
        <v>2.0408163220587303</v>
      </c>
      <c r="AY54" s="40">
        <f>SUM('PV at n year'!AY$5:AY54)</f>
        <v>1.9999999968633435</v>
      </c>
      <c r="AZ54" s="6">
        <f t="shared" si="1"/>
        <v>50</v>
      </c>
    </row>
    <row r="55" spans="1:52" ht="12.75">
      <c r="A55" s="1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1"/>
      <c r="M55" s="42"/>
      <c r="N55" s="42"/>
      <c r="O55" s="42"/>
      <c r="P55" s="42"/>
      <c r="Q55" s="42"/>
      <c r="R55" s="42"/>
      <c r="S55" s="42"/>
      <c r="T55" s="42"/>
      <c r="U55" s="42"/>
      <c r="V55" s="41"/>
      <c r="W55" s="42"/>
      <c r="X55" s="42"/>
      <c r="Y55" s="42"/>
      <c r="Z55" s="42"/>
      <c r="AA55" s="42"/>
      <c r="AB55" s="42"/>
      <c r="AC55" s="42"/>
      <c r="AD55" s="42"/>
      <c r="AE55" s="42"/>
      <c r="AF55" s="41"/>
      <c r="AG55" s="42"/>
      <c r="AH55" s="42"/>
      <c r="AI55" s="42"/>
      <c r="AJ55" s="42"/>
      <c r="AK55" s="42"/>
      <c r="AL55" s="42"/>
      <c r="AM55" s="42"/>
      <c r="AN55" s="42"/>
      <c r="AO55" s="42"/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3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</sheetData>
  <sheetProtection/>
  <printOptions horizontalCentered="1"/>
  <pageMargins left="0.25" right="0.25" top="0.25" bottom="0.25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vilas</dc:creator>
  <cp:keywords/>
  <dc:description/>
  <cp:lastModifiedBy>Vilas</cp:lastModifiedBy>
  <cp:lastPrinted>2012-10-14T06:00:46Z</cp:lastPrinted>
  <dcterms:created xsi:type="dcterms:W3CDTF">2008-02-12T18:42:48Z</dcterms:created>
  <dcterms:modified xsi:type="dcterms:W3CDTF">2013-10-28T16:50:44Z</dcterms:modified>
  <cp:category/>
  <cp:version/>
  <cp:contentType/>
  <cp:contentStatus/>
</cp:coreProperties>
</file>