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12120" windowHeight="7815" activeTab="2"/>
  </bookViews>
  <sheets>
    <sheet name="MALE FEMLAE &lt; 60 " sheetId="1" r:id="rId1"/>
    <sheet name="60=&lt;AGE &lt; 80" sheetId="3" r:id="rId2"/>
    <sheet name="AGE &gt;=80 YEARS" sheetId="5" r:id="rId3"/>
    <sheet name="TAX RATES" sheetId="4" r:id="rId4"/>
  </sheets>
  <calcPr calcId="125725"/>
</workbook>
</file>

<file path=xl/calcChain.xml><?xml version="1.0" encoding="utf-8"?>
<calcChain xmlns="http://schemas.openxmlformats.org/spreadsheetml/2006/main">
  <c r="O57" i="5"/>
  <c r="O54"/>
  <c r="O59" s="1"/>
  <c r="O53"/>
  <c r="O57" i="3"/>
  <c r="O58" i="1"/>
  <c r="O56"/>
  <c r="O55"/>
  <c r="O54"/>
  <c r="O55" i="5" l="1"/>
  <c r="O56" s="1"/>
  <c r="O58" s="1"/>
  <c r="D49" i="1"/>
  <c r="G25"/>
  <c r="G24"/>
  <c r="G23"/>
  <c r="G22"/>
  <c r="G21"/>
  <c r="G20"/>
  <c r="G19"/>
  <c r="G17"/>
  <c r="G16"/>
  <c r="G15"/>
  <c r="G14"/>
  <c r="G13"/>
  <c r="N51" i="5"/>
  <c r="F25" i="1" l="1"/>
  <c r="F24"/>
  <c r="F23"/>
  <c r="F22"/>
  <c r="F21"/>
  <c r="F20"/>
  <c r="F19"/>
  <c r="F17"/>
  <c r="F16"/>
  <c r="F15"/>
  <c r="F14"/>
  <c r="N47" i="5"/>
  <c r="O41"/>
  <c r="N26"/>
  <c r="N27" s="1"/>
  <c r="L26"/>
  <c r="L27" s="1"/>
  <c r="I26"/>
  <c r="I27" s="1"/>
  <c r="O35" s="1"/>
  <c r="H26"/>
  <c r="O36" s="1"/>
  <c r="E26"/>
  <c r="E27" s="1"/>
  <c r="D31" s="1"/>
  <c r="D26"/>
  <c r="D27" s="1"/>
  <c r="B36" s="1"/>
  <c r="C26"/>
  <c r="C27"/>
  <c r="D34" s="1"/>
  <c r="B26"/>
  <c r="B27" s="1"/>
  <c r="O25"/>
  <c r="K25"/>
  <c r="J25"/>
  <c r="F25"/>
  <c r="O24"/>
  <c r="K24"/>
  <c r="J24"/>
  <c r="F24"/>
  <c r="O23"/>
  <c r="K23"/>
  <c r="J23"/>
  <c r="F23"/>
  <c r="O22"/>
  <c r="K22"/>
  <c r="J22"/>
  <c r="F22"/>
  <c r="O21"/>
  <c r="K21"/>
  <c r="J21"/>
  <c r="F21"/>
  <c r="O20"/>
  <c r="K20"/>
  <c r="J20"/>
  <c r="F20"/>
  <c r="O19"/>
  <c r="K19"/>
  <c r="J19"/>
  <c r="F19"/>
  <c r="K18"/>
  <c r="J18"/>
  <c r="Q17"/>
  <c r="O17"/>
  <c r="K17"/>
  <c r="J17"/>
  <c r="F17"/>
  <c r="R16"/>
  <c r="O16"/>
  <c r="K16"/>
  <c r="J16"/>
  <c r="M16" s="1"/>
  <c r="F16"/>
  <c r="O15"/>
  <c r="K15"/>
  <c r="G15"/>
  <c r="J15" s="1"/>
  <c r="M15" s="1"/>
  <c r="F15"/>
  <c r="O14"/>
  <c r="K14"/>
  <c r="G14"/>
  <c r="J14" s="1"/>
  <c r="M14" s="1"/>
  <c r="F14"/>
  <c r="O13"/>
  <c r="K13"/>
  <c r="G13"/>
  <c r="F13"/>
  <c r="O12"/>
  <c r="O26" s="1"/>
  <c r="J12"/>
  <c r="F12"/>
  <c r="N47" i="3"/>
  <c r="O41"/>
  <c r="N26"/>
  <c r="N27" s="1"/>
  <c r="L26"/>
  <c r="I26"/>
  <c r="I27" s="1"/>
  <c r="O35" s="1"/>
  <c r="H26"/>
  <c r="H27" s="1"/>
  <c r="E26"/>
  <c r="E27" s="1"/>
  <c r="D31" s="1"/>
  <c r="D26"/>
  <c r="D27" s="1"/>
  <c r="B36" s="1"/>
  <c r="C26"/>
  <c r="C27" s="1"/>
  <c r="D34" s="1"/>
  <c r="B26"/>
  <c r="B27" s="1"/>
  <c r="O25"/>
  <c r="K25"/>
  <c r="J25"/>
  <c r="F25"/>
  <c r="O24"/>
  <c r="K24"/>
  <c r="J24"/>
  <c r="F24"/>
  <c r="O23"/>
  <c r="K23"/>
  <c r="J23"/>
  <c r="F23"/>
  <c r="O22"/>
  <c r="K22"/>
  <c r="J22"/>
  <c r="F22"/>
  <c r="O21"/>
  <c r="K21"/>
  <c r="J21"/>
  <c r="F21"/>
  <c r="O20"/>
  <c r="K20"/>
  <c r="J20"/>
  <c r="F20"/>
  <c r="O19"/>
  <c r="K19"/>
  <c r="J19"/>
  <c r="F19"/>
  <c r="O17"/>
  <c r="K17"/>
  <c r="J17"/>
  <c r="F17"/>
  <c r="O16"/>
  <c r="K16"/>
  <c r="J16"/>
  <c r="F16"/>
  <c r="O15"/>
  <c r="K15"/>
  <c r="J15"/>
  <c r="F15"/>
  <c r="O14"/>
  <c r="K14"/>
  <c r="J14"/>
  <c r="F14"/>
  <c r="O13"/>
  <c r="K13"/>
  <c r="J13"/>
  <c r="F13"/>
  <c r="O12"/>
  <c r="J12"/>
  <c r="M12" s="1"/>
  <c r="F12"/>
  <c r="N47" i="1"/>
  <c r="N26"/>
  <c r="N27" s="1"/>
  <c r="L26"/>
  <c r="L27" s="1"/>
  <c r="I26"/>
  <c r="I27" s="1"/>
  <c r="O35" s="1"/>
  <c r="H26"/>
  <c r="O36"/>
  <c r="E26"/>
  <c r="E27" s="1"/>
  <c r="D31" s="1"/>
  <c r="D26"/>
  <c r="C26"/>
  <c r="C27" s="1"/>
  <c r="D34" s="1"/>
  <c r="B26"/>
  <c r="B27" s="1"/>
  <c r="D35" s="1"/>
  <c r="O25"/>
  <c r="K25"/>
  <c r="J25"/>
  <c r="O24"/>
  <c r="K24"/>
  <c r="J24"/>
  <c r="O23"/>
  <c r="K23"/>
  <c r="J23"/>
  <c r="O22"/>
  <c r="K22"/>
  <c r="J22"/>
  <c r="M22" s="1"/>
  <c r="O21"/>
  <c r="K21"/>
  <c r="J21"/>
  <c r="O20"/>
  <c r="K20"/>
  <c r="J20"/>
  <c r="O19"/>
  <c r="K19"/>
  <c r="J19"/>
  <c r="O17"/>
  <c r="K17"/>
  <c r="J17"/>
  <c r="O16"/>
  <c r="K16"/>
  <c r="J16"/>
  <c r="O15"/>
  <c r="K15"/>
  <c r="J15"/>
  <c r="O14"/>
  <c r="K14"/>
  <c r="J14"/>
  <c r="O13"/>
  <c r="K13"/>
  <c r="J13"/>
  <c r="F13"/>
  <c r="O12"/>
  <c r="J12"/>
  <c r="M12" s="1"/>
  <c r="F12"/>
  <c r="O57"/>
  <c r="H27"/>
  <c r="J13" i="5"/>
  <c r="M13" s="1"/>
  <c r="O26" i="1" l="1"/>
  <c r="O27" s="1"/>
  <c r="M19"/>
  <c r="M21"/>
  <c r="M17" i="5"/>
  <c r="M18"/>
  <c r="M20"/>
  <c r="M21"/>
  <c r="M23"/>
  <c r="M24"/>
  <c r="M25"/>
  <c r="M14" i="3"/>
  <c r="M19"/>
  <c r="M16" i="1"/>
  <c r="M17"/>
  <c r="M24"/>
  <c r="N28" i="5"/>
  <c r="O27"/>
  <c r="J26" i="1"/>
  <c r="J27" s="1"/>
  <c r="O36" i="3"/>
  <c r="J26" i="5"/>
  <c r="J27" s="1"/>
  <c r="F26" i="1"/>
  <c r="D32" s="1"/>
  <c r="D33" s="1"/>
  <c r="O33" s="1"/>
  <c r="M14"/>
  <c r="M15"/>
  <c r="M20"/>
  <c r="M23"/>
  <c r="M25"/>
  <c r="K26" i="3"/>
  <c r="M15"/>
  <c r="G26" i="5"/>
  <c r="G27" s="1"/>
  <c r="O34" s="1"/>
  <c r="M19"/>
  <c r="F26"/>
  <c r="F27" s="1"/>
  <c r="M22"/>
  <c r="M13" i="3"/>
  <c r="M21"/>
  <c r="M22"/>
  <c r="M23"/>
  <c r="M25"/>
  <c r="O26"/>
  <c r="B39"/>
  <c r="B40" s="1"/>
  <c r="D40" s="1"/>
  <c r="D35"/>
  <c r="O31"/>
  <c r="K27"/>
  <c r="D46"/>
  <c r="D53" s="1"/>
  <c r="N44" s="1"/>
  <c r="O49" s="1"/>
  <c r="F26"/>
  <c r="F27" s="1"/>
  <c r="M17"/>
  <c r="M16"/>
  <c r="M24"/>
  <c r="M20"/>
  <c r="O31" i="1"/>
  <c r="B39"/>
  <c r="B40" s="1"/>
  <c r="D32" i="3"/>
  <c r="D33" s="1"/>
  <c r="O33" s="1"/>
  <c r="D32" i="5"/>
  <c r="D33" s="1"/>
  <c r="O33" s="1"/>
  <c r="O31"/>
  <c r="D35"/>
  <c r="D41" s="1"/>
  <c r="D43" s="1"/>
  <c r="O32" s="1"/>
  <c r="B39"/>
  <c r="B40" s="1"/>
  <c r="D40"/>
  <c r="J26" i="3"/>
  <c r="J27" s="1"/>
  <c r="M12" i="5"/>
  <c r="M26" s="1"/>
  <c r="M27" s="1"/>
  <c r="G26" i="1"/>
  <c r="G27" s="1"/>
  <c r="O34" s="1"/>
  <c r="G26" i="3"/>
  <c r="G27" s="1"/>
  <c r="O34" s="1"/>
  <c r="H27" i="5"/>
  <c r="O27" i="3"/>
  <c r="N28" s="1"/>
  <c r="M13" i="1"/>
  <c r="L27" i="3"/>
  <c r="D27" i="1"/>
  <c r="B36" s="1"/>
  <c r="K26"/>
  <c r="K26" i="5"/>
  <c r="N28" i="1" l="1"/>
  <c r="F27"/>
  <c r="D40"/>
  <c r="D41" s="1"/>
  <c r="D43" s="1"/>
  <c r="O32" s="1"/>
  <c r="O39" s="1"/>
  <c r="O42" s="1"/>
  <c r="M26"/>
  <c r="M27" s="1"/>
  <c r="M26" i="3"/>
  <c r="M27" s="1"/>
  <c r="D41"/>
  <c r="D43" s="1"/>
  <c r="O32" s="1"/>
  <c r="O39" s="1"/>
  <c r="O42" s="1"/>
  <c r="O50" s="1"/>
  <c r="N51" s="1"/>
  <c r="D46" i="1"/>
  <c r="D53" s="1"/>
  <c r="N44" s="1"/>
  <c r="O49" s="1"/>
  <c r="K27"/>
  <c r="K27" i="5"/>
  <c r="D46"/>
  <c r="D53" s="1"/>
  <c r="N44" s="1"/>
  <c r="O49" s="1"/>
  <c r="O39"/>
  <c r="O42" s="1"/>
  <c r="O50" i="1" l="1"/>
  <c r="N51" s="1"/>
  <c r="O52" i="3"/>
  <c r="O50" i="5"/>
  <c r="O53" i="3" l="1"/>
  <c r="O54" s="1"/>
  <c r="O52" i="1"/>
  <c r="O53" s="1"/>
  <c r="Q50" i="5"/>
  <c r="O59" i="3" l="1"/>
  <c r="O55"/>
  <c r="O56" s="1"/>
  <c r="O58" s="1"/>
  <c r="O52" i="5"/>
  <c r="O59" i="1" l="1"/>
</calcChain>
</file>

<file path=xl/comments1.xml><?xml version="1.0" encoding="utf-8"?>
<comments xmlns="http://schemas.openxmlformats.org/spreadsheetml/2006/main">
  <authors>
    <author>BKBANSAL</author>
    <author>ibm</author>
  </authors>
  <commentList>
    <comment ref="N8" authorId="0">
      <text>
        <r>
          <rPr>
            <b/>
            <sz val="8"/>
            <color indexed="81"/>
            <rFont val="Tahoma"/>
            <family val="2"/>
          </rPr>
          <t>BKBANSAL:</t>
        </r>
        <r>
          <rPr>
            <sz val="8"/>
            <color indexed="81"/>
            <rFont val="Tahoma"/>
            <family val="2"/>
          </rPr>
          <t xml:space="preserve">
IT IS NOT THE PART OF FIXED SALARY. IT IS THE AMOUNT WHICH IS REIMBURSED AFTER SUBMITTING THE MEDICAL BILL </t>
        </r>
      </text>
    </comment>
    <comment ref="D9" authorId="1">
      <text>
        <r>
          <rPr>
            <b/>
            <sz val="8"/>
            <color indexed="81"/>
            <rFont val="Tahoma"/>
            <family val="2"/>
          </rPr>
          <t>ibm:</t>
        </r>
        <r>
          <rPr>
            <sz val="8"/>
            <color indexed="81"/>
            <rFont val="Tahoma"/>
            <family val="2"/>
          </rPr>
          <t xml:space="preserve">
FILL UP RENT PAID PER MONTH. IN case of Rent Exceeding Rs.15000, then Copy of PAN No. is compulsory required of owner of house.
</t>
        </r>
      </text>
    </comment>
    <comment ref="D35" authorId="1">
      <text>
        <r>
          <rPr>
            <b/>
            <sz val="8"/>
            <color indexed="81"/>
            <rFont val="Tahoma"/>
            <family val="2"/>
          </rPr>
          <t>ibm:</t>
        </r>
        <r>
          <rPr>
            <sz val="8"/>
            <color indexed="81"/>
            <rFont val="Tahoma"/>
            <family val="2"/>
          </rPr>
          <t xml:space="preserve">
FOR DELHI 50% &amp; FOR OTHER CITIES 40%</t>
        </r>
      </text>
    </comment>
    <comment ref="A45" authorId="0">
      <text>
        <r>
          <rPr>
            <b/>
            <sz val="8"/>
            <color indexed="81"/>
            <rFont val="Tahoma"/>
            <family val="2"/>
          </rPr>
          <t>BKBANSAL:</t>
        </r>
        <r>
          <rPr>
            <sz val="8"/>
            <color indexed="81"/>
            <rFont val="Tahoma"/>
            <family val="2"/>
          </rPr>
          <t xml:space="preserve">
PLEASE FILL THE INVESTMENTS BELOW</t>
        </r>
      </text>
    </comment>
  </commentList>
</comments>
</file>

<file path=xl/comments2.xml><?xml version="1.0" encoding="utf-8"?>
<comments xmlns="http://schemas.openxmlformats.org/spreadsheetml/2006/main">
  <authors>
    <author>BKBANSAL</author>
    <author>ibm</author>
  </authors>
  <commentList>
    <comment ref="N8" authorId="0">
      <text>
        <r>
          <rPr>
            <b/>
            <sz val="8"/>
            <color indexed="81"/>
            <rFont val="Tahoma"/>
            <family val="2"/>
          </rPr>
          <t>BKBANSAL:</t>
        </r>
        <r>
          <rPr>
            <sz val="8"/>
            <color indexed="81"/>
            <rFont val="Tahoma"/>
            <family val="2"/>
          </rPr>
          <t xml:space="preserve">
IT IS NOT THE PART OF FIXED SALARY. IT IS THE AMOUNT WHICH IS REIMBURSED AFTER SUBMITTING THE MEDICAL BILL </t>
        </r>
      </text>
    </comment>
    <comment ref="D9" authorId="1">
      <text>
        <r>
          <rPr>
            <b/>
            <sz val="8"/>
            <color indexed="81"/>
            <rFont val="Tahoma"/>
            <family val="2"/>
          </rPr>
          <t>ibm:</t>
        </r>
        <r>
          <rPr>
            <sz val="8"/>
            <color indexed="81"/>
            <rFont val="Tahoma"/>
            <family val="2"/>
          </rPr>
          <t xml:space="preserve">
FILL UP RENT PAID PER MONTH. IN case of Rent Exceeding Rs.15000, then Copy of PAN No. is compulsory required of owner of house.
</t>
        </r>
      </text>
    </comment>
    <comment ref="D35" authorId="1">
      <text>
        <r>
          <rPr>
            <b/>
            <sz val="8"/>
            <color indexed="81"/>
            <rFont val="Tahoma"/>
            <family val="2"/>
          </rPr>
          <t>ibm:</t>
        </r>
        <r>
          <rPr>
            <sz val="8"/>
            <color indexed="81"/>
            <rFont val="Tahoma"/>
            <family val="2"/>
          </rPr>
          <t xml:space="preserve">
FOR DELHI 50% &amp; FOR OTHER CITIES 40%</t>
        </r>
      </text>
    </comment>
    <comment ref="A45" authorId="0">
      <text>
        <r>
          <rPr>
            <b/>
            <sz val="8"/>
            <color indexed="81"/>
            <rFont val="Tahoma"/>
            <family val="2"/>
          </rPr>
          <t>BKBANSAL:</t>
        </r>
        <r>
          <rPr>
            <sz val="8"/>
            <color indexed="81"/>
            <rFont val="Tahoma"/>
            <family val="2"/>
          </rPr>
          <t xml:space="preserve">
PLEASE FILL THE INVESTMENTS BELOW</t>
        </r>
      </text>
    </comment>
  </commentList>
</comments>
</file>

<file path=xl/comments3.xml><?xml version="1.0" encoding="utf-8"?>
<comments xmlns="http://schemas.openxmlformats.org/spreadsheetml/2006/main">
  <authors>
    <author>BKBANSAL</author>
    <author>ibm</author>
  </authors>
  <commentList>
    <comment ref="N8" authorId="0">
      <text>
        <r>
          <rPr>
            <b/>
            <sz val="8"/>
            <color indexed="81"/>
            <rFont val="Tahoma"/>
            <family val="2"/>
          </rPr>
          <t>BKBANSAL:</t>
        </r>
        <r>
          <rPr>
            <sz val="8"/>
            <color indexed="81"/>
            <rFont val="Tahoma"/>
            <family val="2"/>
          </rPr>
          <t xml:space="preserve">
IT IS NOT THE PART OF FIXED SALARY. IT IS THE AMOUNT WHICH IS REIMBURSED AFTER SUBMITTING THE MEDICAL BILL </t>
        </r>
      </text>
    </comment>
    <comment ref="D9" authorId="1">
      <text>
        <r>
          <rPr>
            <b/>
            <sz val="8"/>
            <color indexed="81"/>
            <rFont val="Tahoma"/>
            <family val="2"/>
          </rPr>
          <t>ibm:</t>
        </r>
        <r>
          <rPr>
            <sz val="8"/>
            <color indexed="81"/>
            <rFont val="Tahoma"/>
            <family val="2"/>
          </rPr>
          <t xml:space="preserve">
FILL UP RENT PAID PER MONTH. IN case of Rent Exceeding Rs.15000, then Copy of PAN No. is compulsory required of owner of house.
</t>
        </r>
      </text>
    </comment>
    <comment ref="D35" authorId="1">
      <text>
        <r>
          <rPr>
            <b/>
            <sz val="8"/>
            <color indexed="81"/>
            <rFont val="Tahoma"/>
            <family val="2"/>
          </rPr>
          <t>ibm:</t>
        </r>
        <r>
          <rPr>
            <sz val="8"/>
            <color indexed="81"/>
            <rFont val="Tahoma"/>
            <family val="2"/>
          </rPr>
          <t xml:space="preserve">
FOR DELHI 50% &amp; FOR OTHER CITIES 40%</t>
        </r>
      </text>
    </comment>
    <comment ref="A45" authorId="0">
      <text>
        <r>
          <rPr>
            <b/>
            <sz val="8"/>
            <color indexed="81"/>
            <rFont val="Tahoma"/>
            <family val="2"/>
          </rPr>
          <t>BKBANSAL:</t>
        </r>
        <r>
          <rPr>
            <sz val="8"/>
            <color indexed="81"/>
            <rFont val="Tahoma"/>
            <family val="2"/>
          </rPr>
          <t xml:space="preserve">
PLEASE FILL THE INVESTMENTS BELOW</t>
        </r>
      </text>
    </comment>
  </commentList>
</comments>
</file>

<file path=xl/sharedStrings.xml><?xml version="1.0" encoding="utf-8"?>
<sst xmlns="http://schemas.openxmlformats.org/spreadsheetml/2006/main" count="343" uniqueCount="132">
  <si>
    <t xml:space="preserve">NOTE : </t>
  </si>
  <si>
    <t>PLEASE DO NOT CHANGE ANY FIGURE OF  COLOURED COLUMN</t>
  </si>
  <si>
    <t>FILL ONLY BLANK COLUMN</t>
  </si>
  <si>
    <t xml:space="preserve"> </t>
  </si>
  <si>
    <t>NAME :</t>
  </si>
  <si>
    <t>DESIGNATION</t>
  </si>
  <si>
    <t>DEPTT.</t>
  </si>
  <si>
    <t>MONTH</t>
  </si>
  <si>
    <t>BASIC SALARY</t>
  </si>
  <si>
    <t>HRA</t>
  </si>
  <si>
    <t>CONVEYANCE ALLOWANCE PAID</t>
  </si>
  <si>
    <t>CONVEYANCE ALLOWANCE EXEMPTED</t>
  </si>
  <si>
    <t>PERQUISTIES &amp; OTHER INCOME</t>
  </si>
  <si>
    <t>ARREAR OF SALARY/ LEAVE SALARY  ( IF ANY)</t>
  </si>
  <si>
    <t>BONUS/GIFT/ INCENTIVE ETC.</t>
  </si>
  <si>
    <t>TOTAL GROSS SALARY</t>
  </si>
  <si>
    <t>EPF 12% OF BASIC SALARY</t>
  </si>
  <si>
    <t>TDS DEDUCTED/ ADVANCE TAX PAID</t>
  </si>
  <si>
    <t>NET SALARY PAID</t>
  </si>
  <si>
    <t xml:space="preserve"> MEDICAL EXP REMIBUSEMENT</t>
  </si>
  <si>
    <t xml:space="preserve"> MEDICAL EXP TAXABLE</t>
  </si>
  <si>
    <t>HRA RECD FROM COMPANY</t>
  </si>
  <si>
    <t>RENT PAID</t>
  </si>
  <si>
    <t xml:space="preserve">PREVIOUS EMPLOYER SALARY </t>
  </si>
  <si>
    <t>MAY</t>
  </si>
  <si>
    <t>JUNE</t>
  </si>
  <si>
    <t>JULY</t>
  </si>
  <si>
    <t>AUGUST</t>
  </si>
  <si>
    <t>SEPT.</t>
  </si>
  <si>
    <t>OCT.</t>
  </si>
  <si>
    <t>NOV.</t>
  </si>
  <si>
    <t>DEC.</t>
  </si>
  <si>
    <t>FEB.</t>
  </si>
  <si>
    <t>TOTAL</t>
  </si>
  <si>
    <t>ANNUAL TOT</t>
  </si>
  <si>
    <t>WORKING:-</t>
  </si>
  <si>
    <t>AMOUNT</t>
  </si>
  <si>
    <t>CONVEYANCE RECEIVED.</t>
  </si>
  <si>
    <t>1. BASIC SALARY</t>
  </si>
  <si>
    <t>LESS : DED.(800/- PM )</t>
  </si>
  <si>
    <t>2. HRA TAXABLE</t>
  </si>
  <si>
    <t>3. CONVEYANCE TAXABLE</t>
  </si>
  <si>
    <t>HRA RECEIVED</t>
  </si>
  <si>
    <t>4. SPL ALLOWANCE</t>
  </si>
  <si>
    <t>50% OF SAL(NOIDA 40%)</t>
  </si>
  <si>
    <t xml:space="preserve">RENT PAID </t>
  </si>
  <si>
    <t>6. ARREAR OF SALARY/ LEAVE SALARY (IF ANY)</t>
  </si>
  <si>
    <t>7. OTHER INCOME RECD.</t>
  </si>
  <si>
    <t>8. MEDICAL EXP REMIBURSE &gt; 15000</t>
  </si>
  <si>
    <t>BASIC TOT</t>
  </si>
  <si>
    <t xml:space="preserve">TOTAL </t>
  </si>
  <si>
    <t>BAS SAL%10</t>
  </si>
  <si>
    <t>9.INCOME FROM HOUSE PROPERTY</t>
  </si>
  <si>
    <t>HRA EXEMPT</t>
  </si>
  <si>
    <t>Interest on Home Loan</t>
  </si>
  <si>
    <t>GROSS  TOTAL INCOME</t>
  </si>
  <si>
    <t>TAXABLE HOUSE RENT</t>
  </si>
  <si>
    <t xml:space="preserve">DEDUCTION U/S 80 C </t>
  </si>
  <si>
    <t xml:space="preserve">Deduction allowed U/S 80 C </t>
  </si>
  <si>
    <t>DEDUCTION U/S 80 D</t>
  </si>
  <si>
    <t>PROVIDENT FUND</t>
  </si>
  <si>
    <t>LIC PAID</t>
  </si>
  <si>
    <t>NSC PURCHASED</t>
  </si>
  <si>
    <t>DEDUCTION U/S 80 G**</t>
  </si>
  <si>
    <t>TUTION FEES</t>
  </si>
  <si>
    <t>PPF DEPOSIT</t>
  </si>
  <si>
    <t>TOTAL DEDUCTIONS</t>
  </si>
  <si>
    <t>OTHERS</t>
  </si>
  <si>
    <t>NET  TOTAL INCOME</t>
  </si>
  <si>
    <t>REPAYMENT OF HLA</t>
  </si>
  <si>
    <t>TAX DUE ON RS. R/ OFF</t>
  </si>
  <si>
    <t xml:space="preserve">TAX PAYBLE </t>
  </si>
  <si>
    <t>MAXI.LIMIT Deduction  U/S 80 C</t>
  </si>
  <si>
    <t>ADD: EDUCATIONAL CESS 3%</t>
  </si>
  <si>
    <t xml:space="preserve">TOTAL TAX PAYBLE </t>
  </si>
  <si>
    <t>TDS DEDUCTED / ADVANCE TAX</t>
  </si>
  <si>
    <t>BALANCE TAX PAYABLE</t>
  </si>
  <si>
    <t>AVERAGE MONTLY TDS</t>
  </si>
  <si>
    <t>SIGNATURE OF EMPLOYEE</t>
  </si>
  <si>
    <t>5. BONUS &amp; EXGRATIA &amp; INCENTIVE</t>
  </si>
  <si>
    <t>DEDUCTION U/S 80 D - MEDICLAIM INSURANCE</t>
  </si>
  <si>
    <t>MEDICLAIM INSURANCE PAID</t>
  </si>
  <si>
    <t>SEX :</t>
  </si>
  <si>
    <t>MALE</t>
  </si>
  <si>
    <t>Deduction allowed U/S 80 d</t>
  </si>
  <si>
    <t>ARREAR</t>
  </si>
  <si>
    <r>
      <t xml:space="preserve">Any person or ‘assessee’ who makes an eligible donation is entitled to get </t>
    </r>
    <r>
      <rPr>
        <u/>
        <sz val="12"/>
        <color indexed="12"/>
        <rFont val="Verdana"/>
        <family val="2"/>
      </rPr>
      <t>tax deductions</t>
    </r>
    <r>
      <rPr>
        <sz val="12"/>
        <color indexed="8"/>
        <rFont val="Times New Roman"/>
        <family val="1"/>
      </rPr>
      <t xml:space="preserve"> subject to conditions. </t>
    </r>
    <r>
      <rPr>
        <b/>
        <i/>
        <sz val="12"/>
        <color indexed="10"/>
        <rFont val="Times New Roman"/>
        <family val="1"/>
      </rPr>
      <t xml:space="preserve">This section does not restrict the deduction to individuals, companies or any specific category of taxpayer. </t>
    </r>
  </si>
  <si>
    <r>
      <t xml:space="preserve">I.E. </t>
    </r>
    <r>
      <rPr>
        <b/>
        <sz val="12"/>
        <color indexed="10"/>
        <rFont val="Times New Roman"/>
        <family val="1"/>
      </rPr>
      <t>NO DEDUCTION WILL BE MADE IN RESPECT OF ANY DONATION IN FORM 16. YOU WILL HAVE TO CLAIM DEDUCTION OF DONATION AT THE TIME OF FILING OF RETURN ITSELF. COMPANY WILL NOT TREAT IT AS TAX DEDUCTION</t>
    </r>
    <r>
      <rPr>
        <b/>
        <i/>
        <sz val="12"/>
        <color indexed="10"/>
        <rFont val="Times New Roman"/>
        <family val="1"/>
      </rPr>
      <t>.</t>
    </r>
  </si>
  <si>
    <t>DEDUCTION U/S 80 G ***</t>
  </si>
  <si>
    <t xml:space="preserve">For detailed Analysis you can refer   CBDT CIRCULAR 01/2010 DATED 11 JAN 2010 IN RESPECT OF TDS ON SALARY </t>
  </si>
  <si>
    <t>Deduction allowed U/S 80 C for Infrastructue bond limit Rs.20000/-</t>
  </si>
  <si>
    <t>COMPANY NAME : M/S</t>
  </si>
  <si>
    <t>A. Individual, Hindu undivided family, association of persons, body of individuals, artificial</t>
  </si>
  <si>
    <t>juridical person</t>
  </si>
  <si>
    <t>Paragraph A of Part-III of First Schedule to the Bill provides following rates of income-tax:-</t>
  </si>
  <si>
    <t>(i) The rates of income-tax in the case of every individual (other than those mentioned in (ii), (iii) and</t>
  </si>
  <si>
    <t>(iv) below) or Hindu undivided family or every association of persons or body of individuals,</t>
  </si>
  <si>
    <t>whether incorporated or not, or every artificial juridical person referred to in sub-clause (vii) of</t>
  </si>
  <si>
    <t>clause (31) of section 2 of the Income-tax Act (not being a case to which any other Paragraph of Part</t>
  </si>
  <si>
    <t>III applies) are as under :—</t>
  </si>
  <si>
    <t>(ii) In the case of every individual, being a woman resident in India, and below the age of sixty years</t>
  </si>
  <si>
    <t>at any time during the previous year,—</t>
  </si>
  <si>
    <t>(iii) In the case of every individual, being a resident in India, who is of the age of sixty years or more</t>
  </si>
  <si>
    <t>but less than eighty years at any time during the previous year,—</t>
  </si>
  <si>
    <t>Upto Rs. 2,50,000 Nil.</t>
  </si>
  <si>
    <t>Rs. 2,50,001 to Rs. 5,00,000 10 per cent.</t>
  </si>
  <si>
    <t>(iv) in the case of every individual, being a resident in India, who is of the age of eighty years or more</t>
  </si>
  <si>
    <t>at anytime during the previous year, -</t>
  </si>
  <si>
    <t>Upto Rs. 5,00,000 Nil.</t>
  </si>
  <si>
    <t>No surcharge will be levied in the cases of persons covered under paragraph-A of part-III of the First</t>
  </si>
  <si>
    <t>Schedule.</t>
  </si>
  <si>
    <t>COMPUTATION FOR FY 2012-2013</t>
  </si>
  <si>
    <t>Upto Rs. 2,00,000 Nil.</t>
  </si>
  <si>
    <t>Rs. 2,00,001 to Rs. 5,00,000 10 per cent.</t>
  </si>
  <si>
    <t>Rs. 5,00,001 to Rs. 10,00,000 20 per cent.</t>
  </si>
  <si>
    <t>Above Rs. 10,00,000 30 per cent.</t>
  </si>
  <si>
    <t>Rs. 50,00,001 to Rs. 10,00,000 20 per cent.</t>
  </si>
  <si>
    <t>Above Rs.10,00,000 30 per cent.</t>
  </si>
  <si>
    <t>INCOME TAX CALCULATOR FOR MALE / FEMALE AGE LESS THAN 60 YEARS</t>
  </si>
  <si>
    <t>INCOME TAX CALCULATOR FOR MALE / FEMALE AGE EQUAL TO OR MORE THAN 60 BUT LESS THAN 80 YEARS</t>
  </si>
  <si>
    <t>UPTO 500000</t>
  </si>
  <si>
    <t>FROM 5 LAC TO 10 LAC</t>
  </si>
  <si>
    <t>ABOVE 10 LAC</t>
  </si>
  <si>
    <t>INCOME TAX CALCULATOR FOR MALE / FEMALE AGE EQUAL TO OR MORE THAN 80 YEARS</t>
  </si>
  <si>
    <t>IN CASE OF CLAIMING OF HRA EXEMPTION, IF RENT PAID IS MORE THAN RS.15000. IT IS COMPULOSRY REQUIREMNT OF PROVIDING COPY OF PAN CARD OF LANDLORD OTHERWISE NO DEDUCTION WILL BE ALLOWED</t>
  </si>
  <si>
    <t>CALCULATION OF INCOME TAX(TDS) FOR THE YEAR -2013-14 (01/04/13 TO 31/03/14)</t>
  </si>
  <si>
    <t>APRIL'2013</t>
  </si>
  <si>
    <t>JAN.2014</t>
  </si>
  <si>
    <t>COMPUTATION FOR FY 2013-2014</t>
  </si>
  <si>
    <t xml:space="preserve">ADDITIOANL TAX REBATE </t>
  </si>
  <si>
    <t xml:space="preserve">NET TAX PAYBLE </t>
  </si>
  <si>
    <t>ew--</t>
  </si>
</sst>
</file>

<file path=xl/styles.xml><?xml version="1.0" encoding="utf-8"?>
<styleSheet xmlns="http://schemas.openxmlformats.org/spreadsheetml/2006/main">
  <fonts count="35">
    <font>
      <sz val="11"/>
      <color theme="1"/>
      <name val="Calibri"/>
      <family val="2"/>
      <scheme val="minor"/>
    </font>
    <font>
      <b/>
      <sz val="10"/>
      <name val="Arial"/>
      <family val="2"/>
    </font>
    <font>
      <b/>
      <sz val="11"/>
      <color indexed="8"/>
      <name val="Calibri"/>
      <family val="2"/>
    </font>
    <font>
      <sz val="10"/>
      <name val="Arial"/>
      <family val="2"/>
    </font>
    <font>
      <b/>
      <sz val="12"/>
      <color indexed="10"/>
      <name val="Arial"/>
      <family val="2"/>
    </font>
    <font>
      <b/>
      <sz val="11"/>
      <color indexed="60"/>
      <name val="Arial"/>
      <family val="2"/>
    </font>
    <font>
      <b/>
      <sz val="10"/>
      <color indexed="60"/>
      <name val="Arial"/>
      <family val="2"/>
    </font>
    <font>
      <b/>
      <u/>
      <sz val="10"/>
      <name val="Arial"/>
      <family val="2"/>
    </font>
    <font>
      <b/>
      <u/>
      <sz val="10"/>
      <color indexed="12"/>
      <name val="Arial"/>
      <family val="2"/>
    </font>
    <font>
      <u/>
      <sz val="10"/>
      <name val="Arial"/>
      <family val="2"/>
    </font>
    <font>
      <b/>
      <sz val="9"/>
      <name val="Times New Roman"/>
      <family val="1"/>
    </font>
    <font>
      <sz val="9"/>
      <name val="Times New Roman"/>
      <family val="1"/>
    </font>
    <font>
      <sz val="9"/>
      <name val="Arial"/>
      <family val="2"/>
    </font>
    <font>
      <b/>
      <sz val="10"/>
      <name val="Times New Roman"/>
      <family val="1"/>
    </font>
    <font>
      <b/>
      <u/>
      <sz val="9"/>
      <name val="Times New Roman"/>
      <family val="1"/>
    </font>
    <font>
      <b/>
      <u/>
      <sz val="10"/>
      <name val="Times New Roman"/>
      <family val="1"/>
    </font>
    <font>
      <sz val="10"/>
      <name val="Times New Roman"/>
      <family val="1"/>
    </font>
    <font>
      <sz val="10"/>
      <color indexed="10"/>
      <name val="Arial"/>
      <family val="2"/>
    </font>
    <font>
      <b/>
      <sz val="8"/>
      <name val="Times New Roman"/>
      <family val="1"/>
    </font>
    <font>
      <sz val="8"/>
      <name val="Times New Roman"/>
      <family val="1"/>
    </font>
    <font>
      <sz val="8"/>
      <name val="Arial"/>
      <family val="2"/>
    </font>
    <font>
      <b/>
      <sz val="10"/>
      <color indexed="61"/>
      <name val="Times New Roman"/>
      <family val="1"/>
    </font>
    <font>
      <b/>
      <sz val="10"/>
      <color indexed="10"/>
      <name val="Arial"/>
      <family val="2"/>
    </font>
    <font>
      <b/>
      <sz val="8"/>
      <color indexed="81"/>
      <name val="Tahoma"/>
      <family val="2"/>
    </font>
    <font>
      <sz val="8"/>
      <color indexed="81"/>
      <name val="Tahoma"/>
      <family val="2"/>
    </font>
    <font>
      <sz val="12"/>
      <color indexed="8"/>
      <name val="Times New Roman"/>
      <family val="1"/>
    </font>
    <font>
      <u/>
      <sz val="12"/>
      <color indexed="12"/>
      <name val="Verdana"/>
      <family val="2"/>
    </font>
    <font>
      <b/>
      <i/>
      <sz val="12"/>
      <color indexed="10"/>
      <name val="Times New Roman"/>
      <family val="1"/>
    </font>
    <font>
      <b/>
      <sz val="12"/>
      <color indexed="10"/>
      <name val="Times New Roman"/>
      <family val="1"/>
    </font>
    <font>
      <b/>
      <sz val="11"/>
      <color theme="1"/>
      <name val="Calibri"/>
      <family val="2"/>
      <scheme val="minor"/>
    </font>
    <font>
      <sz val="11"/>
      <color theme="1"/>
      <name val="Arial"/>
      <family val="2"/>
    </font>
    <font>
      <sz val="12"/>
      <color rgb="FF000000"/>
      <name val="Times New Roman"/>
      <family val="1"/>
    </font>
    <font>
      <sz val="12"/>
      <color rgb="FFFF0000"/>
      <name val="Times New Roman"/>
      <family val="1"/>
    </font>
    <font>
      <sz val="8"/>
      <color rgb="FF3E3E3E"/>
      <name val="Arial"/>
      <family val="2"/>
    </font>
    <font>
      <b/>
      <sz val="12"/>
      <color rgb="FFFF0000"/>
      <name val="Times New Roman"/>
      <family val="1"/>
    </font>
  </fonts>
  <fills count="3">
    <fill>
      <patternFill patternType="none"/>
    </fill>
    <fill>
      <patternFill patternType="gray125"/>
    </fill>
    <fill>
      <patternFill patternType="solid">
        <fgColor theme="5" tint="0.59999389629810485"/>
        <bgColor indexed="64"/>
      </patternFill>
    </fill>
  </fills>
  <borders count="3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202">
    <xf numFmtId="0" fontId="0" fillId="0" borderId="0" xfId="0"/>
    <xf numFmtId="0" fontId="1" fillId="2" borderId="0" xfId="0" applyFont="1" applyFill="1" applyProtection="1">
      <protection locked="0"/>
    </xf>
    <xf numFmtId="0" fontId="1" fillId="0" borderId="0" xfId="0" applyFont="1" applyFill="1" applyProtection="1">
      <protection locked="0"/>
    </xf>
    <xf numFmtId="0" fontId="2" fillId="0" borderId="0" xfId="0" applyFont="1" applyFill="1"/>
    <xf numFmtId="0" fontId="3" fillId="0" borderId="0" xfId="0" applyFont="1" applyProtection="1">
      <protection locked="0"/>
    </xf>
    <xf numFmtId="0" fontId="3" fillId="2" borderId="0" xfId="0" applyFont="1" applyFill="1" applyProtection="1">
      <protection locked="0"/>
    </xf>
    <xf numFmtId="0" fontId="3" fillId="2" borderId="0" xfId="0" applyFont="1" applyFill="1" applyBorder="1" applyProtection="1">
      <protection locked="0"/>
    </xf>
    <xf numFmtId="0" fontId="1" fillId="2" borderId="0" xfId="0" applyFont="1" applyFill="1" applyBorder="1" applyProtection="1">
      <protection locked="0"/>
    </xf>
    <xf numFmtId="0" fontId="1" fillId="0" borderId="0" xfId="0" applyFont="1" applyBorder="1" applyProtection="1">
      <protection locked="0"/>
    </xf>
    <xf numFmtId="0" fontId="1" fillId="0" borderId="0" xfId="0" applyFont="1" applyProtection="1">
      <protection locked="0"/>
    </xf>
    <xf numFmtId="0" fontId="3" fillId="0" borderId="0" xfId="0" applyFont="1" applyBorder="1" applyProtection="1">
      <protection locked="0"/>
    </xf>
    <xf numFmtId="0" fontId="6" fillId="2" borderId="1" xfId="0" applyFont="1" applyFill="1" applyBorder="1" applyAlignment="1" applyProtection="1">
      <alignment horizontal="center" wrapText="1"/>
      <protection locked="0"/>
    </xf>
    <xf numFmtId="0" fontId="1" fillId="0" borderId="2" xfId="0" applyFont="1" applyFill="1" applyBorder="1" applyAlignment="1" applyProtection="1">
      <alignment horizontal="center" textRotation="90" wrapText="1"/>
      <protection locked="0"/>
    </xf>
    <xf numFmtId="0" fontId="1" fillId="0" borderId="2" xfId="0" applyFont="1" applyFill="1" applyBorder="1" applyAlignment="1" applyProtection="1">
      <alignment horizontal="center" textRotation="90"/>
      <protection locked="0"/>
    </xf>
    <xf numFmtId="1" fontId="3" fillId="2" borderId="2" xfId="0" applyNumberFormat="1" applyFont="1" applyFill="1" applyBorder="1" applyAlignment="1" applyProtection="1">
      <alignment horizontal="right"/>
    </xf>
    <xf numFmtId="1" fontId="3" fillId="2" borderId="2" xfId="0" applyNumberFormat="1" applyFont="1" applyFill="1" applyBorder="1" applyAlignment="1" applyProtection="1"/>
    <xf numFmtId="1" fontId="3" fillId="2" borderId="3" xfId="0" applyNumberFormat="1" applyFont="1" applyFill="1" applyBorder="1" applyAlignment="1" applyProtection="1">
      <alignment horizontal="right"/>
    </xf>
    <xf numFmtId="0" fontId="3" fillId="2" borderId="4" xfId="0" applyFont="1" applyFill="1" applyBorder="1" applyProtection="1"/>
    <xf numFmtId="0" fontId="6" fillId="2" borderId="1" xfId="0" applyFont="1" applyFill="1" applyBorder="1" applyProtection="1">
      <protection locked="0"/>
    </xf>
    <xf numFmtId="1" fontId="3" fillId="0" borderId="5" xfId="0" applyNumberFormat="1" applyFont="1" applyBorder="1" applyProtection="1">
      <protection locked="0"/>
    </xf>
    <xf numFmtId="1" fontId="3" fillId="0" borderId="5" xfId="0" applyNumberFormat="1" applyFont="1" applyBorder="1" applyAlignment="1" applyProtection="1">
      <alignment horizontal="right"/>
      <protection locked="0"/>
    </xf>
    <xf numFmtId="1" fontId="3" fillId="2" borderId="5" xfId="0" applyNumberFormat="1" applyFont="1" applyFill="1" applyBorder="1" applyAlignment="1" applyProtection="1">
      <alignment horizontal="right"/>
    </xf>
    <xf numFmtId="1" fontId="3" fillId="0" borderId="2" xfId="0" applyNumberFormat="1" applyFont="1" applyBorder="1" applyAlignment="1">
      <alignment horizontal="right"/>
    </xf>
    <xf numFmtId="1" fontId="3" fillId="0" borderId="2" xfId="0" applyNumberFormat="1" applyFont="1" applyBorder="1" applyAlignment="1" applyProtection="1">
      <protection locked="0"/>
    </xf>
    <xf numFmtId="1" fontId="3" fillId="0" borderId="2" xfId="0" applyNumberFormat="1" applyFont="1" applyBorder="1" applyAlignment="1" applyProtection="1">
      <alignment horizontal="right"/>
      <protection locked="0"/>
    </xf>
    <xf numFmtId="0" fontId="3" fillId="0" borderId="4" xfId="0" applyFont="1" applyBorder="1" applyProtection="1">
      <protection locked="0"/>
    </xf>
    <xf numFmtId="0" fontId="6" fillId="2" borderId="6" xfId="0" applyFont="1" applyFill="1" applyBorder="1" applyProtection="1">
      <protection locked="0"/>
    </xf>
    <xf numFmtId="1" fontId="3" fillId="0" borderId="5" xfId="0" applyNumberFormat="1" applyFont="1" applyBorder="1" applyAlignment="1">
      <alignment horizontal="right"/>
    </xf>
    <xf numFmtId="1" fontId="3" fillId="0" borderId="5" xfId="0" applyNumberFormat="1" applyFont="1" applyBorder="1" applyAlignment="1" applyProtection="1">
      <protection locked="0"/>
    </xf>
    <xf numFmtId="0" fontId="3" fillId="0" borderId="7" xfId="0" applyFont="1" applyBorder="1" applyProtection="1">
      <protection locked="0"/>
    </xf>
    <xf numFmtId="0" fontId="3" fillId="2" borderId="7" xfId="0" applyFont="1" applyFill="1" applyBorder="1" applyProtection="1"/>
    <xf numFmtId="0" fontId="3" fillId="0" borderId="8" xfId="0" applyFont="1" applyBorder="1" applyProtection="1">
      <protection locked="0"/>
    </xf>
    <xf numFmtId="0" fontId="3" fillId="2" borderId="8" xfId="0" applyFont="1" applyFill="1" applyBorder="1" applyProtection="1"/>
    <xf numFmtId="0" fontId="6" fillId="2" borderId="9" xfId="0" applyFont="1" applyFill="1" applyBorder="1" applyProtection="1">
      <protection locked="0"/>
    </xf>
    <xf numFmtId="1" fontId="1" fillId="2" borderId="10" xfId="0" applyNumberFormat="1" applyFont="1" applyFill="1" applyBorder="1" applyAlignment="1" applyProtection="1">
      <alignment horizontal="right"/>
      <protection locked="0"/>
    </xf>
    <xf numFmtId="0" fontId="6" fillId="2" borderId="11" xfId="0" applyFont="1" applyFill="1" applyBorder="1" applyProtection="1">
      <protection locked="0"/>
    </xf>
    <xf numFmtId="1" fontId="1" fillId="2" borderId="12" xfId="0" applyNumberFormat="1" applyFont="1" applyFill="1" applyBorder="1" applyAlignment="1" applyProtection="1">
      <alignment horizontal="right"/>
      <protection locked="0"/>
    </xf>
    <xf numFmtId="1" fontId="1" fillId="2" borderId="12" xfId="0" applyNumberFormat="1" applyFont="1" applyFill="1" applyBorder="1" applyAlignment="1" applyProtection="1">
      <alignment horizontal="right"/>
    </xf>
    <xf numFmtId="1" fontId="1" fillId="2" borderId="12" xfId="0" applyNumberFormat="1" applyFont="1" applyFill="1" applyBorder="1" applyAlignment="1" applyProtection="1">
      <protection locked="0"/>
    </xf>
    <xf numFmtId="1" fontId="1" fillId="2" borderId="12" xfId="0" applyNumberFormat="1" applyFont="1" applyFill="1" applyBorder="1" applyAlignment="1" applyProtection="1"/>
    <xf numFmtId="0" fontId="6" fillId="0" borderId="13" xfId="0" applyFont="1" applyBorder="1" applyProtection="1">
      <protection locked="0"/>
    </xf>
    <xf numFmtId="0" fontId="3" fillId="0" borderId="0" xfId="0" applyFont="1" applyBorder="1" applyAlignment="1" applyProtection="1">
      <alignment horizontal="center"/>
      <protection locked="0"/>
    </xf>
    <xf numFmtId="0" fontId="3" fillId="0" borderId="14" xfId="0" applyFont="1" applyBorder="1" applyAlignment="1" applyProtection="1">
      <alignment horizontal="center"/>
      <protection locked="0"/>
    </xf>
    <xf numFmtId="1" fontId="3" fillId="0" borderId="0" xfId="0" applyNumberFormat="1" applyFont="1" applyProtection="1">
      <protection locked="0"/>
    </xf>
    <xf numFmtId="0" fontId="7" fillId="0" borderId="15" xfId="0" applyFont="1" applyBorder="1" applyProtection="1">
      <protection locked="0"/>
    </xf>
    <xf numFmtId="0" fontId="1" fillId="0" borderId="16" xfId="0" applyFont="1" applyBorder="1" applyProtection="1">
      <protection locked="0"/>
    </xf>
    <xf numFmtId="0" fontId="1" fillId="0" borderId="17" xfId="0" applyFont="1" applyBorder="1" applyProtection="1">
      <protection locked="0"/>
    </xf>
    <xf numFmtId="0" fontId="1" fillId="0" borderId="13" xfId="0" applyFont="1" applyBorder="1" applyProtection="1">
      <protection locked="0"/>
    </xf>
    <xf numFmtId="0" fontId="7" fillId="0" borderId="16" xfId="0" applyFont="1" applyBorder="1" applyProtection="1">
      <protection locked="0"/>
    </xf>
    <xf numFmtId="0" fontId="3" fillId="0" borderId="16" xfId="0" applyFont="1" applyBorder="1" applyProtection="1">
      <protection locked="0"/>
    </xf>
    <xf numFmtId="0" fontId="1" fillId="0" borderId="17" xfId="0" applyFont="1" applyBorder="1" applyAlignment="1" applyProtection="1">
      <protection locked="0"/>
    </xf>
    <xf numFmtId="0" fontId="1" fillId="0" borderId="18" xfId="0" applyFont="1" applyBorder="1" applyProtection="1">
      <protection locked="0"/>
    </xf>
    <xf numFmtId="0" fontId="3" fillId="0" borderId="13" xfId="0" applyFont="1" applyBorder="1" applyProtection="1">
      <protection locked="0"/>
    </xf>
    <xf numFmtId="0" fontId="1" fillId="0" borderId="0" xfId="0" applyFont="1" applyBorder="1" applyAlignment="1" applyProtection="1">
      <protection locked="0"/>
    </xf>
    <xf numFmtId="0" fontId="3" fillId="0" borderId="0" xfId="0" applyFont="1" applyBorder="1" applyAlignment="1" applyProtection="1">
      <protection locked="0"/>
    </xf>
    <xf numFmtId="0" fontId="3" fillId="0" borderId="18" xfId="0" applyFont="1" applyBorder="1" applyAlignment="1" applyProtection="1">
      <alignment horizontal="right"/>
      <protection locked="0"/>
    </xf>
    <xf numFmtId="0" fontId="3" fillId="0" borderId="13" xfId="0" applyFont="1" applyBorder="1" applyAlignment="1" applyProtection="1">
      <protection locked="0"/>
    </xf>
    <xf numFmtId="1" fontId="3" fillId="2" borderId="18" xfId="0" applyNumberFormat="1" applyFont="1" applyFill="1" applyBorder="1" applyProtection="1">
      <protection locked="0"/>
    </xf>
    <xf numFmtId="1" fontId="3" fillId="0" borderId="13" xfId="0" applyNumberFormat="1" applyFont="1" applyBorder="1" applyProtection="1">
      <protection locked="0"/>
    </xf>
    <xf numFmtId="0" fontId="3" fillId="2" borderId="13" xfId="0" applyFont="1" applyFill="1" applyBorder="1" applyAlignment="1" applyProtection="1">
      <protection locked="0"/>
    </xf>
    <xf numFmtId="0" fontId="3" fillId="2" borderId="0" xfId="0" applyFont="1" applyFill="1" applyBorder="1" applyAlignment="1" applyProtection="1">
      <protection locked="0"/>
    </xf>
    <xf numFmtId="0" fontId="3" fillId="2" borderId="0" xfId="0" applyFont="1" applyFill="1" applyBorder="1" applyAlignment="1" applyProtection="1">
      <alignment horizontal="right"/>
      <protection locked="0"/>
    </xf>
    <xf numFmtId="1" fontId="3" fillId="2" borderId="18" xfId="0" applyNumberFormat="1" applyFont="1" applyFill="1" applyBorder="1" applyAlignment="1" applyProtection="1">
      <alignment horizontal="right" shrinkToFit="1"/>
      <protection locked="0"/>
    </xf>
    <xf numFmtId="0" fontId="3" fillId="0" borderId="13" xfId="0" applyFont="1" applyBorder="1" applyAlignment="1" applyProtection="1">
      <alignment horizontal="left"/>
      <protection locked="0"/>
    </xf>
    <xf numFmtId="0" fontId="3" fillId="0" borderId="0" xfId="0" applyFont="1" applyBorder="1" applyAlignment="1" applyProtection="1">
      <alignment horizontal="left"/>
      <protection locked="0"/>
    </xf>
    <xf numFmtId="1" fontId="1" fillId="0" borderId="19" xfId="0" applyNumberFormat="1" applyFont="1" applyBorder="1" applyProtection="1">
      <protection locked="0"/>
    </xf>
    <xf numFmtId="1" fontId="1" fillId="0" borderId="13" xfId="0" applyNumberFormat="1" applyFont="1" applyBorder="1" applyProtection="1">
      <protection locked="0"/>
    </xf>
    <xf numFmtId="1" fontId="3" fillId="0" borderId="18" xfId="0" applyNumberFormat="1" applyFont="1" applyBorder="1" applyProtection="1">
      <protection locked="0"/>
    </xf>
    <xf numFmtId="1" fontId="1" fillId="2" borderId="0" xfId="0" applyNumberFormat="1" applyFont="1" applyFill="1" applyBorder="1" applyProtection="1">
      <protection locked="0"/>
    </xf>
    <xf numFmtId="2" fontId="3" fillId="0" borderId="18" xfId="0" applyNumberFormat="1" applyFont="1" applyBorder="1" applyProtection="1">
      <protection locked="0"/>
    </xf>
    <xf numFmtId="1" fontId="1" fillId="0" borderId="0" xfId="0" applyNumberFormat="1" applyFont="1" applyBorder="1" applyProtection="1">
      <protection locked="0"/>
    </xf>
    <xf numFmtId="0" fontId="3" fillId="0" borderId="0" xfId="0" applyFont="1" applyBorder="1" applyAlignment="1" applyProtection="1">
      <alignment horizontal="right"/>
      <protection locked="0"/>
    </xf>
    <xf numFmtId="1" fontId="3" fillId="0" borderId="18" xfId="0" applyNumberFormat="1" applyFont="1" applyBorder="1" applyAlignment="1" applyProtection="1">
      <alignment horizontal="right" shrinkToFit="1"/>
      <protection locked="0"/>
    </xf>
    <xf numFmtId="1" fontId="3" fillId="2" borderId="20" xfId="0" applyNumberFormat="1" applyFont="1" applyFill="1" applyBorder="1" applyAlignment="1" applyProtection="1">
      <alignment horizontal="right" shrinkToFit="1"/>
      <protection locked="0"/>
    </xf>
    <xf numFmtId="1" fontId="3" fillId="2" borderId="0" xfId="0" applyNumberFormat="1" applyFont="1" applyFill="1" applyBorder="1" applyAlignment="1" applyProtection="1">
      <protection locked="0"/>
    </xf>
    <xf numFmtId="0" fontId="3" fillId="2" borderId="13" xfId="0" applyFont="1" applyFill="1" applyBorder="1" applyProtection="1">
      <protection locked="0"/>
    </xf>
    <xf numFmtId="0" fontId="1" fillId="2" borderId="0" xfId="0" applyFont="1" applyFill="1" applyBorder="1" applyAlignment="1" applyProtection="1">
      <protection locked="0"/>
    </xf>
    <xf numFmtId="0" fontId="1" fillId="2" borderId="0" xfId="0" applyFont="1" applyFill="1" applyBorder="1" applyAlignment="1" applyProtection="1">
      <alignment horizontal="right"/>
      <protection locked="0"/>
    </xf>
    <xf numFmtId="1" fontId="7" fillId="2" borderId="0" xfId="0" applyNumberFormat="1" applyFont="1" applyFill="1" applyBorder="1" applyAlignment="1" applyProtection="1">
      <protection locked="0"/>
    </xf>
    <xf numFmtId="1" fontId="8" fillId="2" borderId="18" xfId="0" applyNumberFormat="1" applyFont="1" applyFill="1" applyBorder="1" applyProtection="1">
      <protection locked="0"/>
    </xf>
    <xf numFmtId="1" fontId="8" fillId="0" borderId="13" xfId="0" applyNumberFormat="1" applyFont="1" applyBorder="1" applyProtection="1">
      <protection locked="0"/>
    </xf>
    <xf numFmtId="1" fontId="3" fillId="0" borderId="18" xfId="0" applyNumberFormat="1" applyFont="1" applyBorder="1" applyAlignment="1" applyProtection="1">
      <alignment horizontal="right"/>
      <protection locked="0"/>
    </xf>
    <xf numFmtId="1" fontId="7" fillId="0" borderId="0" xfId="0" applyNumberFormat="1" applyFont="1" applyBorder="1" applyAlignment="1" applyProtection="1">
      <alignment horizontal="right"/>
      <protection locked="0"/>
    </xf>
    <xf numFmtId="1" fontId="8" fillId="0" borderId="20" xfId="0" applyNumberFormat="1" applyFont="1" applyBorder="1" applyProtection="1">
      <protection locked="0"/>
    </xf>
    <xf numFmtId="9" fontId="1" fillId="0" borderId="0" xfId="0" applyNumberFormat="1" applyFont="1" applyBorder="1" applyAlignment="1" applyProtection="1">
      <protection locked="0"/>
    </xf>
    <xf numFmtId="0" fontId="9" fillId="0" borderId="0" xfId="0" applyFont="1" applyBorder="1" applyAlignment="1" applyProtection="1">
      <alignment horizontal="right"/>
      <protection locked="0"/>
    </xf>
    <xf numFmtId="1" fontId="9" fillId="0" borderId="18" xfId="0" applyNumberFormat="1" applyFont="1" applyBorder="1" applyAlignment="1" applyProtection="1">
      <alignment horizontal="right"/>
      <protection locked="0"/>
    </xf>
    <xf numFmtId="1" fontId="8" fillId="0" borderId="18" xfId="0" applyNumberFormat="1" applyFont="1" applyBorder="1" applyProtection="1">
      <protection locked="0"/>
    </xf>
    <xf numFmtId="1" fontId="3" fillId="2" borderId="18" xfId="0" applyNumberFormat="1" applyFont="1" applyFill="1" applyBorder="1" applyAlignment="1" applyProtection="1">
      <alignment horizontal="right"/>
      <protection locked="0"/>
    </xf>
    <xf numFmtId="0" fontId="3" fillId="0" borderId="21" xfId="0" applyFont="1" applyBorder="1" applyAlignment="1" applyProtection="1">
      <protection locked="0"/>
    </xf>
    <xf numFmtId="0" fontId="3" fillId="0" borderId="22" xfId="0" applyFont="1" applyBorder="1" applyAlignment="1" applyProtection="1">
      <protection locked="0"/>
    </xf>
    <xf numFmtId="0" fontId="3" fillId="0" borderId="22" xfId="0" applyFont="1" applyBorder="1" applyProtection="1">
      <protection locked="0"/>
    </xf>
    <xf numFmtId="1" fontId="1" fillId="2" borderId="23" xfId="0" applyNumberFormat="1" applyFont="1" applyFill="1" applyBorder="1" applyProtection="1">
      <protection locked="0"/>
    </xf>
    <xf numFmtId="2" fontId="1" fillId="0" borderId="0" xfId="0" applyNumberFormat="1" applyFont="1" applyBorder="1" applyProtection="1">
      <protection locked="0"/>
    </xf>
    <xf numFmtId="0" fontId="10" fillId="2" borderId="13" xfId="0" applyFont="1" applyFill="1" applyBorder="1" applyAlignment="1" applyProtection="1">
      <protection locked="0"/>
    </xf>
    <xf numFmtId="0" fontId="11" fillId="2" borderId="0" xfId="0" applyFont="1" applyFill="1" applyBorder="1" applyAlignment="1" applyProtection="1">
      <protection locked="0"/>
    </xf>
    <xf numFmtId="0" fontId="12" fillId="2" borderId="0" xfId="0" applyFont="1" applyFill="1" applyBorder="1" applyProtection="1">
      <protection locked="0"/>
    </xf>
    <xf numFmtId="0" fontId="13" fillId="2" borderId="0" xfId="0" applyFont="1" applyFill="1" applyBorder="1" applyAlignment="1" applyProtection="1">
      <alignment horizontal="right"/>
      <protection locked="0"/>
    </xf>
    <xf numFmtId="0" fontId="3" fillId="0" borderId="18" xfId="0" applyFont="1" applyBorder="1" applyProtection="1">
      <protection locked="0"/>
    </xf>
    <xf numFmtId="0" fontId="15" fillId="2" borderId="0" xfId="0" applyFont="1" applyFill="1" applyBorder="1" applyAlignment="1" applyProtection="1">
      <alignment horizontal="center"/>
      <protection locked="0"/>
    </xf>
    <xf numFmtId="0" fontId="13" fillId="0" borderId="18" xfId="0" applyFont="1" applyBorder="1" applyAlignment="1" applyProtection="1">
      <alignment horizontal="right"/>
      <protection locked="0"/>
    </xf>
    <xf numFmtId="0" fontId="12" fillId="0" borderId="13" xfId="0" applyFont="1" applyBorder="1" applyAlignment="1" applyProtection="1">
      <alignment horizontal="left"/>
      <protection locked="0"/>
    </xf>
    <xf numFmtId="0" fontId="12" fillId="0" borderId="0" xfId="0" applyFont="1" applyBorder="1" applyAlignment="1" applyProtection="1">
      <protection locked="0"/>
    </xf>
    <xf numFmtId="0" fontId="12" fillId="0" borderId="0" xfId="0" applyFont="1" applyBorder="1" applyProtection="1">
      <protection locked="0"/>
    </xf>
    <xf numFmtId="1" fontId="3" fillId="2" borderId="0" xfId="0" applyNumberFormat="1" applyFont="1" applyFill="1" applyBorder="1" applyAlignment="1" applyProtection="1">
      <alignment horizontal="right"/>
      <protection locked="0"/>
    </xf>
    <xf numFmtId="1" fontId="3" fillId="0" borderId="0" xfId="0" applyNumberFormat="1" applyFont="1" applyBorder="1" applyAlignment="1" applyProtection="1">
      <alignment horizontal="right"/>
      <protection locked="0"/>
    </xf>
    <xf numFmtId="0" fontId="13" fillId="2" borderId="0" xfId="0" applyFont="1" applyFill="1" applyBorder="1" applyAlignment="1" applyProtection="1">
      <alignment horizontal="center"/>
      <protection locked="0"/>
    </xf>
    <xf numFmtId="0" fontId="3" fillId="2" borderId="18" xfId="0" applyFont="1" applyFill="1" applyBorder="1" applyProtection="1">
      <protection locked="0"/>
    </xf>
    <xf numFmtId="0" fontId="17" fillId="0" borderId="0" xfId="0" applyFont="1" applyBorder="1" applyAlignment="1" applyProtection="1">
      <alignment horizontal="right"/>
      <protection locked="0"/>
    </xf>
    <xf numFmtId="1" fontId="13" fillId="2" borderId="18" xfId="0" applyNumberFormat="1" applyFont="1" applyFill="1" applyBorder="1" applyAlignment="1" applyProtection="1">
      <alignment horizontal="right"/>
      <protection locked="0"/>
    </xf>
    <xf numFmtId="0" fontId="11" fillId="2" borderId="13" xfId="0" applyFont="1" applyFill="1" applyBorder="1" applyAlignment="1" applyProtection="1">
      <protection locked="0"/>
    </xf>
    <xf numFmtId="1" fontId="16" fillId="2" borderId="0" xfId="0" applyNumberFormat="1" applyFont="1" applyFill="1" applyBorder="1" applyAlignment="1" applyProtection="1">
      <alignment horizontal="right"/>
      <protection locked="0"/>
    </xf>
    <xf numFmtId="1" fontId="11" fillId="2" borderId="0" xfId="0" applyNumberFormat="1" applyFont="1" applyFill="1" applyBorder="1" applyAlignment="1" applyProtection="1">
      <alignment horizontal="right"/>
      <protection locked="0"/>
    </xf>
    <xf numFmtId="0" fontId="12" fillId="2" borderId="13" xfId="0" applyFont="1" applyFill="1" applyBorder="1" applyAlignment="1" applyProtection="1">
      <protection locked="0"/>
    </xf>
    <xf numFmtId="0" fontId="12" fillId="2" borderId="0" xfId="0" applyFont="1" applyFill="1" applyBorder="1" applyAlignment="1" applyProtection="1">
      <protection locked="0"/>
    </xf>
    <xf numFmtId="0" fontId="1" fillId="2" borderId="24" xfId="0" applyFont="1" applyFill="1" applyBorder="1" applyAlignment="1" applyProtection="1">
      <alignment horizontal="right"/>
      <protection locked="0"/>
    </xf>
    <xf numFmtId="1" fontId="16" fillId="2" borderId="18" xfId="0" applyNumberFormat="1" applyFont="1" applyFill="1" applyBorder="1" applyAlignment="1" applyProtection="1">
      <alignment horizontal="right"/>
      <protection locked="0"/>
    </xf>
    <xf numFmtId="0" fontId="18" fillId="2" borderId="13" xfId="0" applyFont="1" applyFill="1" applyBorder="1" applyAlignment="1" applyProtection="1">
      <protection locked="0"/>
    </xf>
    <xf numFmtId="0" fontId="19" fillId="2" borderId="0" xfId="0" applyFont="1" applyFill="1" applyBorder="1" applyAlignment="1" applyProtection="1">
      <protection locked="0"/>
    </xf>
    <xf numFmtId="0" fontId="20" fillId="2" borderId="0" xfId="0" applyFont="1" applyFill="1" applyBorder="1" applyProtection="1">
      <protection locked="0"/>
    </xf>
    <xf numFmtId="0" fontId="16" fillId="2" borderId="0" xfId="0" applyFont="1" applyFill="1" applyBorder="1" applyAlignment="1" applyProtection="1">
      <alignment horizontal="right"/>
      <protection locked="0"/>
    </xf>
    <xf numFmtId="0" fontId="11" fillId="2" borderId="0" xfId="0" applyFont="1" applyFill="1" applyBorder="1" applyAlignment="1" applyProtection="1">
      <alignment horizontal="right"/>
      <protection locked="0"/>
    </xf>
    <xf numFmtId="1" fontId="21" fillId="2" borderId="18" xfId="0" applyNumberFormat="1" applyFont="1" applyFill="1" applyBorder="1" applyAlignment="1" applyProtection="1">
      <alignment horizontal="right"/>
      <protection locked="0"/>
    </xf>
    <xf numFmtId="0" fontId="1" fillId="2" borderId="13" xfId="0" applyFont="1" applyFill="1" applyBorder="1" applyAlignment="1" applyProtection="1">
      <protection locked="0"/>
    </xf>
    <xf numFmtId="1" fontId="1" fillId="2" borderId="18" xfId="0" applyNumberFormat="1" applyFont="1" applyFill="1" applyBorder="1" applyAlignment="1" applyProtection="1">
      <alignment horizontal="right"/>
      <protection locked="0"/>
    </xf>
    <xf numFmtId="0" fontId="1" fillId="2" borderId="21" xfId="0" applyFont="1" applyFill="1" applyBorder="1" applyAlignment="1" applyProtection="1">
      <protection locked="0"/>
    </xf>
    <xf numFmtId="0" fontId="1" fillId="2" borderId="22" xfId="0" applyFont="1" applyFill="1" applyBorder="1" applyAlignment="1" applyProtection="1">
      <protection locked="0"/>
    </xf>
    <xf numFmtId="0" fontId="1" fillId="2" borderId="22" xfId="0" applyFont="1" applyFill="1" applyBorder="1" applyAlignment="1" applyProtection="1">
      <alignment horizontal="center"/>
      <protection locked="0"/>
    </xf>
    <xf numFmtId="0" fontId="3" fillId="2" borderId="22" xfId="0" applyFont="1" applyFill="1" applyBorder="1" applyProtection="1">
      <protection locked="0"/>
    </xf>
    <xf numFmtId="1" fontId="22" fillId="2" borderId="23" xfId="0" applyNumberFormat="1" applyFont="1" applyFill="1" applyBorder="1" applyAlignment="1" applyProtection="1">
      <alignment horizontal="right"/>
      <protection locked="0"/>
    </xf>
    <xf numFmtId="14" fontId="1" fillId="0" borderId="0" xfId="0" applyNumberFormat="1" applyFont="1" applyProtection="1">
      <protection locked="0"/>
    </xf>
    <xf numFmtId="0" fontId="17" fillId="0" borderId="0" xfId="0" applyFont="1" applyFill="1" applyProtection="1">
      <protection locked="0"/>
    </xf>
    <xf numFmtId="0" fontId="3" fillId="0" borderId="0" xfId="0" applyFont="1" applyFill="1" applyProtection="1">
      <protection locked="0"/>
    </xf>
    <xf numFmtId="0" fontId="3" fillId="0" borderId="0" xfId="0" applyFont="1" applyAlignment="1" applyProtection="1">
      <alignment horizontal="right"/>
      <protection locked="0"/>
    </xf>
    <xf numFmtId="9" fontId="3" fillId="0" borderId="0" xfId="0" applyNumberFormat="1" applyFont="1" applyProtection="1">
      <protection locked="0"/>
    </xf>
    <xf numFmtId="0" fontId="14" fillId="2" borderId="13" xfId="0" applyFont="1" applyFill="1" applyBorder="1" applyAlignment="1" applyProtection="1">
      <protection locked="0"/>
    </xf>
    <xf numFmtId="0" fontId="14" fillId="2" borderId="0" xfId="0" applyFont="1" applyFill="1" applyBorder="1" applyAlignment="1" applyProtection="1">
      <protection locked="0"/>
    </xf>
    <xf numFmtId="0" fontId="18" fillId="0" borderId="0" xfId="0" applyFont="1" applyFill="1" applyBorder="1" applyAlignment="1" applyProtection="1">
      <protection locked="0"/>
    </xf>
    <xf numFmtId="0" fontId="19" fillId="0" borderId="0" xfId="0" applyFont="1" applyFill="1" applyBorder="1" applyAlignment="1" applyProtection="1">
      <protection locked="0"/>
    </xf>
    <xf numFmtId="0" fontId="20" fillId="0" borderId="0" xfId="0" applyFont="1" applyFill="1" applyBorder="1" applyProtection="1">
      <protection locked="0"/>
    </xf>
    <xf numFmtId="0" fontId="3" fillId="0" borderId="0" xfId="0" applyFont="1" applyFill="1" applyBorder="1" applyProtection="1">
      <protection locked="0"/>
    </xf>
    <xf numFmtId="0" fontId="16" fillId="0" borderId="0" xfId="0" applyFont="1" applyFill="1" applyBorder="1" applyAlignment="1" applyProtection="1">
      <alignment horizontal="right"/>
      <protection locked="0"/>
    </xf>
    <xf numFmtId="0" fontId="16" fillId="2" borderId="0" xfId="0" applyFont="1" applyFill="1" applyBorder="1" applyProtection="1">
      <protection locked="0"/>
    </xf>
    <xf numFmtId="1" fontId="3" fillId="0" borderId="0" xfId="0" applyNumberFormat="1" applyFont="1" applyBorder="1" applyProtection="1">
      <protection locked="0"/>
    </xf>
    <xf numFmtId="1" fontId="8" fillId="0" borderId="0" xfId="0" applyNumberFormat="1" applyFont="1" applyBorder="1" applyProtection="1">
      <protection locked="0"/>
    </xf>
    <xf numFmtId="1"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1" fontId="0" fillId="0" borderId="0" xfId="0" applyNumberFormat="1"/>
    <xf numFmtId="1" fontId="3" fillId="0" borderId="0" xfId="0" applyNumberFormat="1" applyFont="1" applyBorder="1" applyAlignment="1" applyProtection="1">
      <alignment horizontal="center"/>
      <protection locked="0"/>
    </xf>
    <xf numFmtId="0" fontId="7"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0" fillId="0" borderId="0" xfId="0" applyFill="1" applyBorder="1" applyAlignment="1">
      <alignment horizontal="left"/>
    </xf>
    <xf numFmtId="0" fontId="3" fillId="0" borderId="0" xfId="0" applyFont="1" applyFill="1" applyBorder="1" applyAlignment="1" applyProtection="1">
      <alignment horizontal="left"/>
      <protection locked="0"/>
    </xf>
    <xf numFmtId="1" fontId="0" fillId="0" borderId="0" xfId="0" applyNumberFormat="1" applyFill="1" applyBorder="1" applyAlignment="1">
      <alignment horizontal="left"/>
    </xf>
    <xf numFmtId="0" fontId="1" fillId="0" borderId="0" xfId="0" applyFont="1" applyFill="1" applyBorder="1" applyAlignment="1" applyProtection="1">
      <alignment horizontal="left"/>
      <protection locked="0"/>
    </xf>
    <xf numFmtId="0" fontId="29" fillId="0" borderId="0" xfId="0" applyFont="1" applyFill="1" applyBorder="1" applyAlignment="1">
      <alignment horizontal="left"/>
    </xf>
    <xf numFmtId="0" fontId="1" fillId="0" borderId="0" xfId="0" applyFont="1" applyFill="1" applyBorder="1" applyAlignment="1" applyProtection="1">
      <alignment wrapText="1"/>
      <protection locked="0"/>
    </xf>
    <xf numFmtId="0" fontId="0" fillId="0" borderId="0" xfId="0" applyFill="1" applyBorder="1" applyAlignment="1">
      <alignment wrapText="1"/>
    </xf>
    <xf numFmtId="0" fontId="16" fillId="0" borderId="25" xfId="0" applyFont="1" applyFill="1" applyBorder="1" applyAlignment="1" applyProtection="1">
      <alignment horizontal="right"/>
      <protection locked="0"/>
    </xf>
    <xf numFmtId="0" fontId="7"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5" fillId="2" borderId="0" xfId="0" applyFont="1" applyFill="1" applyBorder="1" applyAlignment="1" applyProtection="1">
      <alignment horizontal="center"/>
      <protection locked="0"/>
    </xf>
    <xf numFmtId="17" fontId="6" fillId="2" borderId="26" xfId="0" applyNumberFormat="1" applyFont="1" applyFill="1" applyBorder="1" applyProtection="1">
      <protection locked="0"/>
    </xf>
    <xf numFmtId="0" fontId="30" fillId="0" borderId="0" xfId="0" applyFont="1"/>
    <xf numFmtId="0" fontId="33" fillId="0" borderId="0" xfId="0" applyFont="1"/>
    <xf numFmtId="9" fontId="0" fillId="0" borderId="0" xfId="0" applyNumberFormat="1"/>
    <xf numFmtId="0" fontId="34" fillId="0" borderId="0" xfId="0" applyFont="1" applyAlignment="1">
      <alignment horizontal="left" wrapText="1" shrinkToFit="1"/>
    </xf>
    <xf numFmtId="0" fontId="31" fillId="0" borderId="0" xfId="0" applyFont="1" applyAlignment="1">
      <alignment horizontal="center" wrapText="1" shrinkToFit="1"/>
    </xf>
    <xf numFmtId="0" fontId="32" fillId="0" borderId="0" xfId="0" applyFont="1" applyAlignment="1">
      <alignment horizontal="left" wrapText="1" shrinkToFit="1"/>
    </xf>
    <xf numFmtId="0" fontId="1" fillId="2" borderId="0"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37" xfId="0" applyFont="1" applyFill="1" applyBorder="1" applyAlignment="1" applyProtection="1">
      <alignment horizontal="center"/>
      <protection locked="0"/>
    </xf>
    <xf numFmtId="0" fontId="1" fillId="2" borderId="32" xfId="0" applyFont="1" applyFill="1" applyBorder="1" applyAlignment="1" applyProtection="1">
      <alignment horizontal="center" textRotation="90" wrapText="1"/>
      <protection locked="0"/>
    </xf>
    <xf numFmtId="0" fontId="1" fillId="2" borderId="33" xfId="0" applyFont="1" applyFill="1" applyBorder="1" applyAlignment="1" applyProtection="1">
      <alignment horizontal="center" textRotation="90" wrapText="1"/>
      <protection locked="0"/>
    </xf>
    <xf numFmtId="0" fontId="1" fillId="2" borderId="34" xfId="0" applyFont="1" applyFill="1" applyBorder="1" applyAlignment="1" applyProtection="1">
      <alignment horizontal="center" textRotation="90" wrapText="1"/>
      <protection locked="0"/>
    </xf>
    <xf numFmtId="0" fontId="7" fillId="2" borderId="13"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6" fillId="2" borderId="27" xfId="0" applyFont="1" applyFill="1" applyBorder="1" applyAlignment="1" applyProtection="1">
      <alignment horizontal="center"/>
      <protection locked="0"/>
    </xf>
    <xf numFmtId="0" fontId="1" fillId="2" borderId="10" xfId="0" applyFont="1" applyFill="1" applyBorder="1" applyAlignment="1" applyProtection="1">
      <alignment horizontal="center" textRotation="90" wrapText="1"/>
      <protection locked="0"/>
    </xf>
    <xf numFmtId="0" fontId="1" fillId="2" borderId="30" xfId="0" applyFont="1" applyFill="1" applyBorder="1" applyAlignment="1" applyProtection="1">
      <alignment horizontal="center" textRotation="90" wrapText="1"/>
      <protection locked="0"/>
    </xf>
    <xf numFmtId="0" fontId="1" fillId="2" borderId="31" xfId="0" applyFont="1" applyFill="1" applyBorder="1" applyAlignment="1" applyProtection="1">
      <alignment horizontal="center" textRotation="90" wrapText="1"/>
      <protection locked="0"/>
    </xf>
    <xf numFmtId="0" fontId="14" fillId="2" borderId="13"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3" fillId="0" borderId="1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10" fillId="2" borderId="13" xfId="0" applyFont="1" applyFill="1" applyBorder="1" applyAlignment="1" applyProtection="1">
      <alignment wrapText="1"/>
      <protection locked="0"/>
    </xf>
    <xf numFmtId="0" fontId="0" fillId="0" borderId="0" xfId="0" applyAlignment="1">
      <alignment wrapText="1"/>
    </xf>
    <xf numFmtId="0" fontId="1" fillId="2" borderId="36" xfId="0" applyFont="1" applyFill="1" applyBorder="1" applyAlignment="1" applyProtection="1">
      <alignment horizontal="center"/>
      <protection locked="0"/>
    </xf>
    <xf numFmtId="0" fontId="1" fillId="2" borderId="9" xfId="0" applyFont="1" applyFill="1" applyBorder="1" applyAlignment="1" applyProtection="1">
      <alignment horizontal="center" textRotation="90"/>
      <protection locked="0"/>
    </xf>
    <xf numFmtId="0" fontId="1" fillId="2" borderId="28" xfId="0" applyFont="1" applyFill="1" applyBorder="1" applyAlignment="1" applyProtection="1">
      <alignment horizontal="center" textRotation="90"/>
      <protection locked="0"/>
    </xf>
    <xf numFmtId="0" fontId="1" fillId="2" borderId="29" xfId="0" applyFont="1" applyFill="1" applyBorder="1" applyAlignment="1" applyProtection="1">
      <alignment horizontal="center" textRotation="90"/>
      <protection locked="0"/>
    </xf>
    <xf numFmtId="0" fontId="1" fillId="2" borderId="35" xfId="0" applyFont="1" applyFill="1" applyBorder="1" applyAlignment="1" applyProtection="1">
      <alignment horizontal="center" textRotation="90" wrapText="1"/>
      <protection locked="0"/>
    </xf>
    <xf numFmtId="0" fontId="1" fillId="2" borderId="35" xfId="0" applyFont="1" applyFill="1" applyBorder="1" applyAlignment="1" applyProtection="1">
      <alignment horizontal="center" textRotation="90"/>
      <protection locked="0"/>
    </xf>
    <xf numFmtId="0" fontId="1" fillId="2" borderId="30" xfId="0" applyFont="1" applyFill="1" applyBorder="1" applyAlignment="1" applyProtection="1">
      <alignment horizontal="center" textRotation="90"/>
      <protection locked="0"/>
    </xf>
    <xf numFmtId="0" fontId="1" fillId="2" borderId="31" xfId="0" applyFont="1" applyFill="1" applyBorder="1" applyAlignment="1" applyProtection="1">
      <alignment horizontal="center" textRotation="90"/>
      <protection locked="0"/>
    </xf>
    <xf numFmtId="0" fontId="10" fillId="2" borderId="1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219075</xdr:colOff>
      <xdr:row>41</xdr:row>
      <xdr:rowOff>114300</xdr:rowOff>
    </xdr:to>
    <xdr:sp macro="" textlink="">
      <xdr:nvSpPr>
        <xdr:cNvPr id="1230"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31"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1232"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33"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1234"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35"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1236"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37"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1238"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39"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1240"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1241"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390525</xdr:colOff>
      <xdr:row>41</xdr:row>
      <xdr:rowOff>114300</xdr:rowOff>
    </xdr:to>
    <xdr:sp macro="" textlink="">
      <xdr:nvSpPr>
        <xdr:cNvPr id="3264"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3265"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3266"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3267"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68"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69"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70"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71"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72"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73"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74"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75"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76"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77"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78"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79"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80"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81"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82"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83"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84"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85"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86"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87"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88"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89"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3290"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3291"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390525</xdr:colOff>
      <xdr:row>41</xdr:row>
      <xdr:rowOff>114300</xdr:rowOff>
    </xdr:to>
    <xdr:sp macro="" textlink="">
      <xdr:nvSpPr>
        <xdr:cNvPr id="6169"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70"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6171"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72"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73"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74"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75"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76"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77"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78"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79"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80"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1"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82"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3"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84"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6185"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86"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6187" name="Text Box 2"/>
        <xdr:cNvSpPr txBox="1">
          <a:spLocks noChangeArrowheads="1"/>
        </xdr:cNvSpPr>
      </xdr:nvSpPr>
      <xdr:spPr bwMode="auto">
        <a:xfrm flipH="1">
          <a:off x="6181725" y="8553450"/>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88" name="Text Box 2"/>
        <xdr:cNvSpPr txBox="1">
          <a:spLocks noChangeArrowheads="1"/>
        </xdr:cNvSpPr>
      </xdr:nvSpPr>
      <xdr:spPr bwMode="auto">
        <a:xfrm flipH="1">
          <a:off x="6181725" y="10210800"/>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9"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0"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1"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2"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3"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4"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5"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6"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7"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8"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9" name="Text Box 2"/>
        <xdr:cNvSpPr txBox="1">
          <a:spLocks noChangeArrowheads="1"/>
        </xdr:cNvSpPr>
      </xdr:nvSpPr>
      <xdr:spPr bwMode="auto">
        <a:xfrm flipH="1">
          <a:off x="6181725" y="8743950"/>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200" name="Text Box 2"/>
        <xdr:cNvSpPr txBox="1">
          <a:spLocks noChangeArrowheads="1"/>
        </xdr:cNvSpPr>
      </xdr:nvSpPr>
      <xdr:spPr bwMode="auto">
        <a:xfrm flipH="1">
          <a:off x="6181725" y="104013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01"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02"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03"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04"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05"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06"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07"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08"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09"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10"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219075</xdr:colOff>
      <xdr:row>41</xdr:row>
      <xdr:rowOff>114300</xdr:rowOff>
    </xdr:to>
    <xdr:sp macro="" textlink="">
      <xdr:nvSpPr>
        <xdr:cNvPr id="6211" name="Text Box 2"/>
        <xdr:cNvSpPr txBox="1">
          <a:spLocks noChangeArrowheads="1"/>
        </xdr:cNvSpPr>
      </xdr:nvSpPr>
      <xdr:spPr bwMode="auto">
        <a:xfrm flipH="1">
          <a:off x="6181725" y="8553450"/>
          <a:ext cx="26670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219075</xdr:colOff>
      <xdr:row>49</xdr:row>
      <xdr:rowOff>104775</xdr:rowOff>
    </xdr:to>
    <xdr:sp macro="" textlink="">
      <xdr:nvSpPr>
        <xdr:cNvPr id="6212" name="Text Box 2"/>
        <xdr:cNvSpPr txBox="1">
          <a:spLocks noChangeArrowheads="1"/>
        </xdr:cNvSpPr>
      </xdr:nvSpPr>
      <xdr:spPr bwMode="auto">
        <a:xfrm flipH="1">
          <a:off x="6181725" y="10210800"/>
          <a:ext cx="266700"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81"/>
  <sheetViews>
    <sheetView topLeftCell="A40" zoomScaleNormal="100" workbookViewId="0">
      <selection activeCell="J53" sqref="J53:O59"/>
    </sheetView>
  </sheetViews>
  <sheetFormatPr defaultRowHeight="15"/>
  <cols>
    <col min="1" max="1" width="14.85546875" style="4" customWidth="1"/>
    <col min="2" max="2" width="7.85546875" style="4" customWidth="1"/>
    <col min="3" max="3" width="9.42578125" style="4" customWidth="1"/>
    <col min="4" max="4" width="9" style="4" customWidth="1"/>
    <col min="5" max="5" width="8.7109375" style="4" customWidth="1"/>
    <col min="6" max="6" width="7" style="4" customWidth="1"/>
    <col min="7" max="7" width="7.7109375" style="4" customWidth="1"/>
    <col min="8" max="8" width="7" style="4" customWidth="1"/>
    <col min="9" max="9" width="7.140625" style="4" customWidth="1"/>
    <col min="10" max="10" width="8.140625" style="4" customWidth="1"/>
    <col min="11" max="11" width="6.5703125" style="4" customWidth="1"/>
    <col min="12" max="12" width="8" style="4" customWidth="1"/>
    <col min="13" max="13" width="8.42578125" style="4" customWidth="1"/>
    <col min="14" max="14" width="8.7109375" style="4" customWidth="1"/>
    <col min="15" max="16" width="9.140625" style="4" customWidth="1"/>
  </cols>
  <sheetData>
    <row r="1" spans="1:17" s="3" customFormat="1">
      <c r="A1" s="1" t="s">
        <v>0</v>
      </c>
      <c r="B1" s="1" t="s">
        <v>1</v>
      </c>
      <c r="C1" s="1"/>
      <c r="D1" s="1"/>
      <c r="E1" s="1"/>
      <c r="F1" s="1"/>
      <c r="G1" s="1"/>
      <c r="H1" s="1"/>
      <c r="I1" s="1"/>
      <c r="J1" s="1"/>
      <c r="K1" s="1"/>
      <c r="L1" s="1"/>
      <c r="M1" s="1"/>
      <c r="N1" s="1"/>
      <c r="O1" s="1"/>
      <c r="P1" s="2"/>
    </row>
    <row r="2" spans="1:17" ht="15.75">
      <c r="B2" s="4" t="s">
        <v>2</v>
      </c>
      <c r="G2" s="172"/>
      <c r="H2" s="172"/>
      <c r="I2" s="172"/>
      <c r="J2" s="172"/>
      <c r="K2" s="172"/>
      <c r="L2" s="172"/>
      <c r="M2" s="172"/>
      <c r="N2" s="172"/>
      <c r="O2" s="172"/>
    </row>
    <row r="3" spans="1:17">
      <c r="A3" s="179" t="s">
        <v>91</v>
      </c>
      <c r="B3" s="179"/>
      <c r="C3" s="179"/>
      <c r="D3" s="179"/>
      <c r="E3" s="179"/>
      <c r="F3" s="179"/>
      <c r="G3" s="179"/>
      <c r="H3" s="179"/>
      <c r="I3" s="179"/>
      <c r="J3" s="179"/>
      <c r="K3" s="179"/>
      <c r="L3" s="179"/>
      <c r="M3" s="179"/>
      <c r="N3" s="179"/>
      <c r="O3" s="179"/>
    </row>
    <row r="4" spans="1:17">
      <c r="A4" s="180" t="s">
        <v>125</v>
      </c>
      <c r="B4" s="180"/>
      <c r="C4" s="180"/>
      <c r="D4" s="180"/>
      <c r="E4" s="180"/>
      <c r="F4" s="180"/>
      <c r="G4" s="180"/>
      <c r="H4" s="180"/>
      <c r="I4" s="180"/>
      <c r="J4" s="180"/>
      <c r="K4" s="180"/>
      <c r="L4" s="180"/>
      <c r="M4" s="180"/>
      <c r="N4" s="180"/>
      <c r="O4" s="180"/>
    </row>
    <row r="5" spans="1:17" ht="15.75">
      <c r="A5" s="173" t="s">
        <v>118</v>
      </c>
      <c r="B5" s="173"/>
      <c r="C5" s="173"/>
      <c r="D5" s="173"/>
      <c r="E5" s="173"/>
      <c r="F5" s="173"/>
      <c r="G5" s="173"/>
      <c r="H5" s="173"/>
      <c r="I5" s="173"/>
      <c r="J5" s="173"/>
      <c r="K5" s="173"/>
      <c r="L5" s="173"/>
      <c r="M5" s="173"/>
      <c r="N5" s="173"/>
      <c r="O5" s="173"/>
    </row>
    <row r="6" spans="1:17">
      <c r="A6" s="8" t="s">
        <v>4</v>
      </c>
      <c r="B6" s="9"/>
      <c r="C6" s="9"/>
      <c r="D6" s="9"/>
      <c r="E6" s="9" t="s">
        <v>5</v>
      </c>
      <c r="F6" s="9"/>
      <c r="G6" s="9"/>
      <c r="H6" s="9"/>
      <c r="I6" s="9"/>
      <c r="J6" s="9"/>
    </row>
    <row r="7" spans="1:17" ht="15.75" thickBot="1">
      <c r="A7" s="8" t="s">
        <v>82</v>
      </c>
      <c r="B7" s="9" t="s">
        <v>83</v>
      </c>
      <c r="C7" s="9"/>
      <c r="D7" s="9"/>
      <c r="E7" s="9" t="s">
        <v>6</v>
      </c>
      <c r="F7" s="9"/>
      <c r="G7" s="9"/>
      <c r="H7" s="9"/>
      <c r="I7" s="9"/>
      <c r="J7" s="9"/>
    </row>
    <row r="8" spans="1:17">
      <c r="A8" s="191" t="s">
        <v>7</v>
      </c>
      <c r="B8" s="181" t="s">
        <v>8</v>
      </c>
      <c r="C8" s="190" t="s">
        <v>9</v>
      </c>
      <c r="D8" s="190"/>
      <c r="E8" s="181" t="s">
        <v>10</v>
      </c>
      <c r="F8" s="181" t="s">
        <v>11</v>
      </c>
      <c r="G8" s="181" t="s">
        <v>12</v>
      </c>
      <c r="H8" s="181" t="s">
        <v>13</v>
      </c>
      <c r="I8" s="181" t="s">
        <v>14</v>
      </c>
      <c r="J8" s="181" t="s">
        <v>15</v>
      </c>
      <c r="K8" s="181" t="s">
        <v>16</v>
      </c>
      <c r="L8" s="181" t="s">
        <v>17</v>
      </c>
      <c r="M8" s="174" t="s">
        <v>18</v>
      </c>
      <c r="N8" s="174" t="s">
        <v>19</v>
      </c>
      <c r="O8" s="174" t="s">
        <v>20</v>
      </c>
      <c r="P8" s="10"/>
    </row>
    <row r="9" spans="1:17">
      <c r="A9" s="192"/>
      <c r="B9" s="182"/>
      <c r="C9" s="194" t="s">
        <v>21</v>
      </c>
      <c r="D9" s="195" t="s">
        <v>22</v>
      </c>
      <c r="E9" s="182"/>
      <c r="F9" s="182"/>
      <c r="G9" s="182"/>
      <c r="H9" s="182"/>
      <c r="I9" s="182"/>
      <c r="J9" s="182"/>
      <c r="K9" s="182"/>
      <c r="L9" s="182"/>
      <c r="M9" s="175"/>
      <c r="N9" s="175"/>
      <c r="O9" s="175"/>
      <c r="P9" s="10"/>
    </row>
    <row r="10" spans="1:17">
      <c r="A10" s="192"/>
      <c r="B10" s="182"/>
      <c r="C10" s="182"/>
      <c r="D10" s="196"/>
      <c r="E10" s="182"/>
      <c r="F10" s="182"/>
      <c r="G10" s="182"/>
      <c r="H10" s="182"/>
      <c r="I10" s="182"/>
      <c r="J10" s="182"/>
      <c r="K10" s="182"/>
      <c r="L10" s="182"/>
      <c r="M10" s="175"/>
      <c r="N10" s="175"/>
      <c r="O10" s="175"/>
      <c r="P10" s="10"/>
    </row>
    <row r="11" spans="1:17" ht="42.75" customHeight="1" thickBot="1">
      <c r="A11" s="193"/>
      <c r="B11" s="183"/>
      <c r="C11" s="183"/>
      <c r="D11" s="197"/>
      <c r="E11" s="183"/>
      <c r="F11" s="183"/>
      <c r="G11" s="183"/>
      <c r="H11" s="183"/>
      <c r="I11" s="183"/>
      <c r="J11" s="183"/>
      <c r="K11" s="183"/>
      <c r="L11" s="183"/>
      <c r="M11" s="176"/>
      <c r="N11" s="176"/>
      <c r="O11" s="176"/>
      <c r="P11" s="10"/>
    </row>
    <row r="12" spans="1:17" ht="39">
      <c r="A12" s="11" t="s">
        <v>23</v>
      </c>
      <c r="B12" s="12"/>
      <c r="C12" s="12"/>
      <c r="D12" s="13"/>
      <c r="E12" s="12"/>
      <c r="F12" s="14">
        <f t="shared" ref="F12:F25" si="0">IF(E12&gt;0,800,0)</f>
        <v>0</v>
      </c>
      <c r="G12" s="12"/>
      <c r="H12" s="12"/>
      <c r="I12" s="12"/>
      <c r="J12" s="15">
        <f>B12+C12+E12+G12+I12+H12</f>
        <v>0</v>
      </c>
      <c r="K12" s="12"/>
      <c r="L12" s="12"/>
      <c r="M12" s="16">
        <f>+J12-K12-L12</f>
        <v>0</v>
      </c>
      <c r="N12" s="12"/>
      <c r="O12" s="17">
        <f>IF(N12&gt;1250,N12-1250,0)</f>
        <v>0</v>
      </c>
      <c r="P12" s="10"/>
    </row>
    <row r="13" spans="1:17">
      <c r="A13" s="18" t="s">
        <v>126</v>
      </c>
      <c r="B13" s="19">
        <v>16217</v>
      </c>
      <c r="C13" s="19">
        <v>8109</v>
      </c>
      <c r="D13" s="20">
        <v>8000</v>
      </c>
      <c r="E13" s="19">
        <v>4865</v>
      </c>
      <c r="F13" s="21">
        <f t="shared" si="0"/>
        <v>800</v>
      </c>
      <c r="G13" s="19">
        <f>8103+3243</f>
        <v>11346</v>
      </c>
      <c r="H13" s="19"/>
      <c r="I13" s="22"/>
      <c r="J13" s="15">
        <f>B13+C13+E13+G13+I13+H13</f>
        <v>40537</v>
      </c>
      <c r="K13" s="23">
        <f t="shared" ref="K13:K25" si="1">ROUND(+B13*0.12,0)</f>
        <v>1946</v>
      </c>
      <c r="L13" s="24"/>
      <c r="M13" s="16">
        <f>+J13-K13-L13</f>
        <v>38591</v>
      </c>
      <c r="N13" s="25"/>
      <c r="O13" s="17">
        <f>IF(N13&gt;1250,N13-1250,0)</f>
        <v>0</v>
      </c>
      <c r="Q13" s="149"/>
    </row>
    <row r="14" spans="1:17">
      <c r="A14" s="26" t="s">
        <v>24</v>
      </c>
      <c r="B14" s="19">
        <v>16217</v>
      </c>
      <c r="C14" s="19">
        <v>8109</v>
      </c>
      <c r="D14" s="20">
        <v>8000</v>
      </c>
      <c r="E14" s="19">
        <v>4865</v>
      </c>
      <c r="F14" s="21">
        <f t="shared" si="0"/>
        <v>800</v>
      </c>
      <c r="G14" s="19">
        <f t="shared" ref="G14:G25" si="2">8103+3243</f>
        <v>11346</v>
      </c>
      <c r="H14" s="19"/>
      <c r="I14" s="27"/>
      <c r="J14" s="15">
        <f t="shared" ref="J14:J25" si="3">B14+C14+E14+G14+I14+H14</f>
        <v>40537</v>
      </c>
      <c r="K14" s="28">
        <f t="shared" si="1"/>
        <v>1946</v>
      </c>
      <c r="L14" s="24"/>
      <c r="M14" s="16">
        <f t="shared" ref="M14:M25" si="4">+J14-K14-L14</f>
        <v>38591</v>
      </c>
      <c r="N14" s="29"/>
      <c r="O14" s="30">
        <f t="shared" ref="O14:O25" si="5">IF(N14&gt;1250,N14-1250,0)</f>
        <v>0</v>
      </c>
    </row>
    <row r="15" spans="1:17">
      <c r="A15" s="26" t="s">
        <v>25</v>
      </c>
      <c r="B15" s="19">
        <v>16217</v>
      </c>
      <c r="C15" s="19">
        <v>8109</v>
      </c>
      <c r="D15" s="20">
        <v>8000</v>
      </c>
      <c r="E15" s="19">
        <v>4865</v>
      </c>
      <c r="F15" s="21">
        <f t="shared" si="0"/>
        <v>800</v>
      </c>
      <c r="G15" s="19">
        <f t="shared" si="2"/>
        <v>11346</v>
      </c>
      <c r="H15" s="19"/>
      <c r="I15" s="27"/>
      <c r="J15" s="15">
        <f>B15+C15+E15+G15+I15+H15</f>
        <v>40537</v>
      </c>
      <c r="K15" s="28">
        <f t="shared" si="1"/>
        <v>1946</v>
      </c>
      <c r="L15" s="24"/>
      <c r="M15" s="16">
        <f>+J15-K15-L15</f>
        <v>38591</v>
      </c>
      <c r="N15" s="29"/>
      <c r="O15" s="30">
        <f t="shared" si="5"/>
        <v>0</v>
      </c>
    </row>
    <row r="16" spans="1:17">
      <c r="A16" s="26" t="s">
        <v>26</v>
      </c>
      <c r="B16" s="19">
        <v>16217</v>
      </c>
      <c r="C16" s="19">
        <v>8109</v>
      </c>
      <c r="D16" s="20">
        <v>8000</v>
      </c>
      <c r="E16" s="19">
        <v>4865</v>
      </c>
      <c r="F16" s="21">
        <f t="shared" si="0"/>
        <v>800</v>
      </c>
      <c r="G16" s="19">
        <f t="shared" si="2"/>
        <v>11346</v>
      </c>
      <c r="H16" s="19"/>
      <c r="I16" s="27"/>
      <c r="J16" s="15">
        <f>B16+C16+E16+G16+I16+H16</f>
        <v>40537</v>
      </c>
      <c r="K16" s="23">
        <f t="shared" si="1"/>
        <v>1946</v>
      </c>
      <c r="L16" s="24"/>
      <c r="M16" s="16">
        <f>+J16-K16-L16</f>
        <v>38591</v>
      </c>
      <c r="N16" s="29"/>
      <c r="O16" s="30">
        <f t="shared" si="5"/>
        <v>0</v>
      </c>
    </row>
    <row r="17" spans="1:18">
      <c r="A17" s="26" t="s">
        <v>27</v>
      </c>
      <c r="B17" s="19">
        <v>16217</v>
      </c>
      <c r="C17" s="19">
        <v>8109</v>
      </c>
      <c r="D17" s="20">
        <v>8000</v>
      </c>
      <c r="E17" s="19">
        <v>4865</v>
      </c>
      <c r="F17" s="21">
        <f t="shared" si="0"/>
        <v>800</v>
      </c>
      <c r="G17" s="19">
        <f t="shared" si="2"/>
        <v>11346</v>
      </c>
      <c r="H17" s="19"/>
      <c r="I17" s="27"/>
      <c r="J17" s="15">
        <f>B17+C17+E17+G17+I17+H17</f>
        <v>40537</v>
      </c>
      <c r="K17" s="23">
        <f t="shared" si="1"/>
        <v>1946</v>
      </c>
      <c r="L17" s="24"/>
      <c r="M17" s="16">
        <f>+J17-K17-L17</f>
        <v>38591</v>
      </c>
      <c r="N17" s="29"/>
      <c r="O17" s="30">
        <f t="shared" si="5"/>
        <v>0</v>
      </c>
    </row>
    <row r="18" spans="1:18">
      <c r="A18" s="26" t="s">
        <v>85</v>
      </c>
      <c r="B18" s="19"/>
      <c r="C18" s="19"/>
      <c r="D18" s="20">
        <v>8000</v>
      </c>
      <c r="E18" s="19"/>
      <c r="F18" s="21"/>
      <c r="G18" s="19"/>
      <c r="H18" s="19"/>
      <c r="I18" s="27"/>
      <c r="J18" s="15"/>
      <c r="K18" s="23"/>
      <c r="L18" s="24"/>
      <c r="M18" s="16"/>
      <c r="N18" s="29"/>
      <c r="O18" s="30"/>
    </row>
    <row r="19" spans="1:18">
      <c r="A19" s="26" t="s">
        <v>28</v>
      </c>
      <c r="B19" s="19">
        <v>16217</v>
      </c>
      <c r="C19" s="19">
        <v>8109</v>
      </c>
      <c r="D19" s="20">
        <v>8000</v>
      </c>
      <c r="E19" s="19">
        <v>4865</v>
      </c>
      <c r="F19" s="21">
        <f t="shared" si="0"/>
        <v>800</v>
      </c>
      <c r="G19" s="19">
        <f t="shared" si="2"/>
        <v>11346</v>
      </c>
      <c r="H19" s="19"/>
      <c r="I19" s="27"/>
      <c r="J19" s="15">
        <f t="shared" si="3"/>
        <v>40537</v>
      </c>
      <c r="K19" s="23">
        <f t="shared" si="1"/>
        <v>1946</v>
      </c>
      <c r="L19" s="24"/>
      <c r="M19" s="16">
        <f t="shared" si="4"/>
        <v>38591</v>
      </c>
      <c r="N19" s="29"/>
      <c r="O19" s="30">
        <f t="shared" si="5"/>
        <v>0</v>
      </c>
    </row>
    <row r="20" spans="1:18">
      <c r="A20" s="26" t="s">
        <v>29</v>
      </c>
      <c r="B20" s="19">
        <v>16217</v>
      </c>
      <c r="C20" s="19">
        <v>8109</v>
      </c>
      <c r="D20" s="20">
        <v>8000</v>
      </c>
      <c r="E20" s="19">
        <v>4865</v>
      </c>
      <c r="F20" s="21">
        <f t="shared" si="0"/>
        <v>800</v>
      </c>
      <c r="G20" s="19">
        <f t="shared" si="2"/>
        <v>11346</v>
      </c>
      <c r="H20" s="19"/>
      <c r="I20" s="27">
        <v>30000</v>
      </c>
      <c r="J20" s="15">
        <f t="shared" si="3"/>
        <v>70537</v>
      </c>
      <c r="K20" s="23">
        <f t="shared" si="1"/>
        <v>1946</v>
      </c>
      <c r="L20" s="24"/>
      <c r="M20" s="16">
        <f t="shared" si="4"/>
        <v>68591</v>
      </c>
      <c r="N20" s="29"/>
      <c r="O20" s="30">
        <f t="shared" si="5"/>
        <v>0</v>
      </c>
    </row>
    <row r="21" spans="1:18">
      <c r="A21" s="26" t="s">
        <v>30</v>
      </c>
      <c r="B21" s="19">
        <v>16217</v>
      </c>
      <c r="C21" s="19">
        <v>8109</v>
      </c>
      <c r="D21" s="20">
        <v>8000</v>
      </c>
      <c r="E21" s="19">
        <v>4865</v>
      </c>
      <c r="F21" s="21">
        <f t="shared" si="0"/>
        <v>800</v>
      </c>
      <c r="G21" s="19">
        <f t="shared" si="2"/>
        <v>11346</v>
      </c>
      <c r="H21" s="19"/>
      <c r="I21" s="20"/>
      <c r="J21" s="15">
        <f t="shared" si="3"/>
        <v>40537</v>
      </c>
      <c r="K21" s="23">
        <f t="shared" si="1"/>
        <v>1946</v>
      </c>
      <c r="L21" s="24"/>
      <c r="M21" s="16">
        <f t="shared" si="4"/>
        <v>38591</v>
      </c>
      <c r="N21" s="29"/>
      <c r="O21" s="30">
        <f t="shared" si="5"/>
        <v>0</v>
      </c>
    </row>
    <row r="22" spans="1:18">
      <c r="A22" s="26" t="s">
        <v>31</v>
      </c>
      <c r="B22" s="19">
        <v>16217</v>
      </c>
      <c r="C22" s="19">
        <v>8109</v>
      </c>
      <c r="D22" s="20">
        <v>8000</v>
      </c>
      <c r="E22" s="19">
        <v>4865</v>
      </c>
      <c r="F22" s="21">
        <f t="shared" si="0"/>
        <v>800</v>
      </c>
      <c r="G22" s="19">
        <f t="shared" si="2"/>
        <v>11346</v>
      </c>
      <c r="H22" s="19"/>
      <c r="I22" s="20"/>
      <c r="J22" s="15">
        <f t="shared" si="3"/>
        <v>40537</v>
      </c>
      <c r="K22" s="23">
        <f t="shared" si="1"/>
        <v>1946</v>
      </c>
      <c r="L22" s="24"/>
      <c r="M22" s="16">
        <f t="shared" si="4"/>
        <v>38591</v>
      </c>
      <c r="N22" s="29"/>
      <c r="O22" s="30">
        <f t="shared" si="5"/>
        <v>0</v>
      </c>
    </row>
    <row r="23" spans="1:18">
      <c r="A23" s="26" t="s">
        <v>127</v>
      </c>
      <c r="B23" s="19">
        <v>16217</v>
      </c>
      <c r="C23" s="19">
        <v>8109</v>
      </c>
      <c r="D23" s="20">
        <v>8000</v>
      </c>
      <c r="E23" s="19">
        <v>4865</v>
      </c>
      <c r="F23" s="21">
        <f t="shared" si="0"/>
        <v>800</v>
      </c>
      <c r="G23" s="19">
        <f t="shared" si="2"/>
        <v>11346</v>
      </c>
      <c r="H23" s="19"/>
      <c r="I23" s="20"/>
      <c r="J23" s="15">
        <f t="shared" si="3"/>
        <v>40537</v>
      </c>
      <c r="K23" s="23">
        <f t="shared" si="1"/>
        <v>1946</v>
      </c>
      <c r="L23" s="24"/>
      <c r="M23" s="16">
        <f t="shared" si="4"/>
        <v>38591</v>
      </c>
      <c r="N23" s="29"/>
      <c r="O23" s="30">
        <f t="shared" si="5"/>
        <v>0</v>
      </c>
    </row>
    <row r="24" spans="1:18">
      <c r="A24" s="26" t="s">
        <v>32</v>
      </c>
      <c r="B24" s="19">
        <v>16217</v>
      </c>
      <c r="C24" s="19">
        <v>8109</v>
      </c>
      <c r="D24" s="20">
        <v>8000</v>
      </c>
      <c r="E24" s="19">
        <v>4865</v>
      </c>
      <c r="F24" s="21">
        <f t="shared" si="0"/>
        <v>800</v>
      </c>
      <c r="G24" s="19">
        <f t="shared" si="2"/>
        <v>11346</v>
      </c>
      <c r="H24" s="19"/>
      <c r="I24" s="20"/>
      <c r="J24" s="15">
        <f t="shared" si="3"/>
        <v>40537</v>
      </c>
      <c r="K24" s="23">
        <f t="shared" si="1"/>
        <v>1946</v>
      </c>
      <c r="L24" s="24"/>
      <c r="M24" s="16">
        <f t="shared" si="4"/>
        <v>38591</v>
      </c>
      <c r="N24" s="29"/>
      <c r="O24" s="30">
        <f t="shared" si="5"/>
        <v>0</v>
      </c>
    </row>
    <row r="25" spans="1:18" ht="15.75" thickBot="1">
      <c r="A25" s="164">
        <v>41699</v>
      </c>
      <c r="B25" s="19">
        <v>16217</v>
      </c>
      <c r="C25" s="19">
        <v>8109</v>
      </c>
      <c r="D25" s="20">
        <v>8000</v>
      </c>
      <c r="E25" s="19">
        <v>4865</v>
      </c>
      <c r="F25" s="21">
        <f t="shared" si="0"/>
        <v>800</v>
      </c>
      <c r="G25" s="19">
        <f t="shared" si="2"/>
        <v>11346</v>
      </c>
      <c r="H25" s="19"/>
      <c r="I25" s="20"/>
      <c r="J25" s="15">
        <f t="shared" si="3"/>
        <v>40537</v>
      </c>
      <c r="K25" s="23">
        <f t="shared" si="1"/>
        <v>1946</v>
      </c>
      <c r="L25" s="24"/>
      <c r="M25" s="16">
        <f t="shared" si="4"/>
        <v>38591</v>
      </c>
      <c r="N25" s="31"/>
      <c r="O25" s="32">
        <f t="shared" si="5"/>
        <v>0</v>
      </c>
    </row>
    <row r="26" spans="1:18" ht="15.75" thickBot="1">
      <c r="A26" s="33" t="s">
        <v>33</v>
      </c>
      <c r="B26" s="34">
        <f>SUM(B12:B25)</f>
        <v>194604</v>
      </c>
      <c r="C26" s="34">
        <f t="shared" ref="C26:O26" si="6">SUM(C12:C25)</f>
        <v>97308</v>
      </c>
      <c r="D26" s="34">
        <f t="shared" si="6"/>
        <v>104000</v>
      </c>
      <c r="E26" s="34">
        <f t="shared" si="6"/>
        <v>58380</v>
      </c>
      <c r="F26" s="34">
        <f t="shared" si="6"/>
        <v>9600</v>
      </c>
      <c r="G26" s="34">
        <f t="shared" si="6"/>
        <v>136152</v>
      </c>
      <c r="H26" s="34">
        <f t="shared" si="6"/>
        <v>0</v>
      </c>
      <c r="I26" s="34">
        <f t="shared" si="6"/>
        <v>30000</v>
      </c>
      <c r="J26" s="34">
        <f t="shared" si="6"/>
        <v>516444</v>
      </c>
      <c r="K26" s="34">
        <f t="shared" si="6"/>
        <v>23352</v>
      </c>
      <c r="L26" s="34">
        <f t="shared" si="6"/>
        <v>0</v>
      </c>
      <c r="M26" s="34">
        <f t="shared" si="6"/>
        <v>493092</v>
      </c>
      <c r="N26" s="34">
        <f t="shared" si="6"/>
        <v>0</v>
      </c>
      <c r="O26" s="34">
        <f t="shared" si="6"/>
        <v>0</v>
      </c>
    </row>
    <row r="27" spans="1:18" ht="15.75" thickBot="1">
      <c r="A27" s="35" t="s">
        <v>34</v>
      </c>
      <c r="B27" s="36">
        <f>+B26</f>
        <v>194604</v>
      </c>
      <c r="C27" s="36">
        <f t="shared" ref="C27:O27" si="7">+C26</f>
        <v>97308</v>
      </c>
      <c r="D27" s="36">
        <f t="shared" si="7"/>
        <v>104000</v>
      </c>
      <c r="E27" s="36">
        <f t="shared" si="7"/>
        <v>58380</v>
      </c>
      <c r="F27" s="37">
        <f t="shared" si="7"/>
        <v>9600</v>
      </c>
      <c r="G27" s="36">
        <f t="shared" si="7"/>
        <v>136152</v>
      </c>
      <c r="H27" s="36">
        <f t="shared" si="7"/>
        <v>0</v>
      </c>
      <c r="I27" s="38">
        <f t="shared" si="7"/>
        <v>30000</v>
      </c>
      <c r="J27" s="39">
        <f t="shared" si="7"/>
        <v>516444</v>
      </c>
      <c r="K27" s="38">
        <f t="shared" si="7"/>
        <v>23352</v>
      </c>
      <c r="L27" s="36">
        <f t="shared" si="7"/>
        <v>0</v>
      </c>
      <c r="M27" s="37">
        <f t="shared" si="7"/>
        <v>493092</v>
      </c>
      <c r="N27" s="36">
        <f t="shared" si="7"/>
        <v>0</v>
      </c>
      <c r="O27" s="37">
        <f t="shared" si="7"/>
        <v>0</v>
      </c>
    </row>
    <row r="28" spans="1:18" ht="15.75" thickBot="1">
      <c r="A28" s="40"/>
      <c r="B28" s="41"/>
      <c r="C28" s="42"/>
      <c r="D28" s="41"/>
      <c r="E28" s="41"/>
      <c r="F28" s="41"/>
      <c r="G28" s="41"/>
      <c r="H28" s="150"/>
      <c r="I28" s="41"/>
      <c r="J28" s="41"/>
      <c r="K28" s="41"/>
      <c r="L28" s="41"/>
      <c r="M28" s="10"/>
      <c r="N28" s="43">
        <f>+O26-O27</f>
        <v>0</v>
      </c>
    </row>
    <row r="29" spans="1:18">
      <c r="A29" s="44" t="s">
        <v>35</v>
      </c>
      <c r="B29" s="45"/>
      <c r="D29" s="46" t="s">
        <v>36</v>
      </c>
      <c r="E29" s="47"/>
      <c r="F29" s="8"/>
      <c r="G29" s="8"/>
      <c r="H29" s="10"/>
      <c r="J29" s="44" t="s">
        <v>128</v>
      </c>
      <c r="K29" s="48"/>
      <c r="L29" s="49"/>
      <c r="M29" s="49"/>
      <c r="N29" s="49"/>
      <c r="O29" s="50" t="s">
        <v>36</v>
      </c>
      <c r="Q29" s="4"/>
      <c r="R29" s="4"/>
    </row>
    <row r="30" spans="1:18">
      <c r="A30" s="47"/>
      <c r="B30" s="8"/>
      <c r="D30" s="51"/>
      <c r="E30" s="47"/>
      <c r="F30" s="8"/>
      <c r="G30" s="8"/>
      <c r="H30" s="143"/>
      <c r="I30" s="9"/>
      <c r="J30" s="52"/>
      <c r="K30" s="53"/>
      <c r="L30" s="54"/>
      <c r="M30" s="54"/>
      <c r="N30" s="10"/>
      <c r="O30" s="55"/>
      <c r="Q30" s="4"/>
      <c r="R30" s="4"/>
    </row>
    <row r="31" spans="1:18">
      <c r="A31" s="56" t="s">
        <v>37</v>
      </c>
      <c r="B31" s="54"/>
      <c r="D31" s="57">
        <f>+E27</f>
        <v>58380</v>
      </c>
      <c r="E31" s="58"/>
      <c r="F31" s="143"/>
      <c r="G31" s="143"/>
      <c r="J31" s="59" t="s">
        <v>38</v>
      </c>
      <c r="K31" s="60"/>
      <c r="L31" s="61"/>
      <c r="M31" s="61"/>
      <c r="N31" s="6"/>
      <c r="O31" s="62">
        <f>B27</f>
        <v>194604</v>
      </c>
      <c r="Q31" s="4"/>
      <c r="R31" s="4"/>
    </row>
    <row r="32" spans="1:18">
      <c r="A32" s="56" t="s">
        <v>39</v>
      </c>
      <c r="B32" s="54"/>
      <c r="D32" s="57">
        <f>F26</f>
        <v>9600</v>
      </c>
      <c r="E32" s="58"/>
      <c r="F32" s="143"/>
      <c r="G32" s="143"/>
      <c r="H32" s="43"/>
      <c r="J32" s="59" t="s">
        <v>40</v>
      </c>
      <c r="K32" s="60" t="s">
        <v>3</v>
      </c>
      <c r="L32" s="61"/>
      <c r="M32" s="61"/>
      <c r="N32" s="6"/>
      <c r="O32" s="62">
        <f>IF(D26=0,C26,D43)</f>
        <v>19466</v>
      </c>
      <c r="Q32" s="4"/>
      <c r="R32" s="4"/>
    </row>
    <row r="33" spans="1:18" ht="15.75" thickBot="1">
      <c r="A33" s="63"/>
      <c r="B33" s="64"/>
      <c r="D33" s="65">
        <f>+D31-D32</f>
        <v>48780</v>
      </c>
      <c r="E33" s="66"/>
      <c r="F33" s="70"/>
      <c r="G33" s="70"/>
      <c r="J33" s="59" t="s">
        <v>41</v>
      </c>
      <c r="K33" s="60"/>
      <c r="L33" s="61"/>
      <c r="M33" s="61"/>
      <c r="N33" s="6"/>
      <c r="O33" s="62">
        <f>D33</f>
        <v>48780</v>
      </c>
      <c r="Q33" s="4"/>
      <c r="R33" s="4"/>
    </row>
    <row r="34" spans="1:18" ht="15.75" thickTop="1">
      <c r="A34" s="186" t="s">
        <v>42</v>
      </c>
      <c r="B34" s="187"/>
      <c r="D34" s="57">
        <f>+C27</f>
        <v>97308</v>
      </c>
      <c r="E34" s="58"/>
      <c r="F34" s="143"/>
      <c r="G34" s="143"/>
      <c r="J34" s="59" t="s">
        <v>43</v>
      </c>
      <c r="K34" s="60"/>
      <c r="L34" s="61"/>
      <c r="M34" s="61"/>
      <c r="N34" s="6"/>
      <c r="O34" s="62">
        <f>G27</f>
        <v>136152</v>
      </c>
      <c r="Q34" s="4"/>
      <c r="R34" s="4"/>
    </row>
    <row r="35" spans="1:18">
      <c r="A35" s="56" t="s">
        <v>44</v>
      </c>
      <c r="B35" s="54"/>
      <c r="D35" s="67">
        <f>ROUND(B27*0.4,0)</f>
        <v>77842</v>
      </c>
      <c r="E35" s="58"/>
      <c r="F35" s="143"/>
      <c r="G35" s="143"/>
      <c r="J35" s="59" t="s">
        <v>79</v>
      </c>
      <c r="K35" s="60"/>
      <c r="L35" s="61"/>
      <c r="M35" s="61"/>
      <c r="N35" s="6"/>
      <c r="O35" s="62">
        <f>I27</f>
        <v>30000</v>
      </c>
      <c r="Q35" s="4"/>
      <c r="R35" s="4"/>
    </row>
    <row r="36" spans="1:18">
      <c r="A36" s="63" t="s">
        <v>45</v>
      </c>
      <c r="B36" s="68">
        <f>+D27</f>
        <v>104000</v>
      </c>
      <c r="D36" s="69"/>
      <c r="E36" s="58"/>
      <c r="F36" s="143"/>
      <c r="G36" s="143"/>
      <c r="J36" s="59" t="s">
        <v>46</v>
      </c>
      <c r="K36" s="60"/>
      <c r="L36" s="61"/>
      <c r="M36" s="61"/>
      <c r="N36" s="6"/>
      <c r="O36" s="62">
        <f>H26</f>
        <v>0</v>
      </c>
      <c r="Q36" s="4"/>
      <c r="R36" s="4"/>
    </row>
    <row r="37" spans="1:18">
      <c r="A37" s="63"/>
      <c r="B37" s="70"/>
      <c r="D37" s="69"/>
      <c r="E37" s="58"/>
      <c r="F37" s="143"/>
      <c r="G37" s="143"/>
      <c r="J37" s="56" t="s">
        <v>47</v>
      </c>
      <c r="K37" s="54"/>
      <c r="L37" s="71"/>
      <c r="M37" s="71"/>
      <c r="N37" s="10"/>
      <c r="O37" s="72"/>
      <c r="Q37" s="4"/>
      <c r="R37" s="4"/>
    </row>
    <row r="38" spans="1:18">
      <c r="A38" s="63"/>
      <c r="B38" s="70"/>
      <c r="D38" s="69"/>
      <c r="E38" s="58"/>
      <c r="F38" s="143"/>
      <c r="G38" s="143"/>
      <c r="J38" s="59" t="s">
        <v>48</v>
      </c>
      <c r="K38" s="60"/>
      <c r="L38" s="61"/>
      <c r="M38" s="61"/>
      <c r="N38" s="6"/>
      <c r="O38" s="73"/>
      <c r="Q38" s="4"/>
      <c r="R38" s="4"/>
    </row>
    <row r="39" spans="1:18">
      <c r="A39" s="63" t="s">
        <v>49</v>
      </c>
      <c r="B39" s="74">
        <f>+B27</f>
        <v>194604</v>
      </c>
      <c r="D39" s="69"/>
      <c r="E39" s="58"/>
      <c r="F39" s="143"/>
      <c r="G39" s="143"/>
      <c r="I39" s="9"/>
      <c r="J39" s="75"/>
      <c r="K39" s="76" t="s">
        <v>3</v>
      </c>
      <c r="L39" s="77" t="s">
        <v>50</v>
      </c>
      <c r="M39" s="77"/>
      <c r="N39" s="6"/>
      <c r="O39" s="62">
        <f>SUM(O31:O38)</f>
        <v>429002</v>
      </c>
      <c r="Q39" s="4"/>
      <c r="R39" s="4"/>
    </row>
    <row r="40" spans="1:18">
      <c r="A40" s="63" t="s">
        <v>51</v>
      </c>
      <c r="B40" s="78">
        <f>ROUND(B39*0.1,0)</f>
        <v>19460</v>
      </c>
      <c r="D40" s="79">
        <f>+B36-B40</f>
        <v>84540</v>
      </c>
      <c r="E40" s="80"/>
      <c r="F40" s="144"/>
      <c r="G40" s="144"/>
      <c r="I40" s="9"/>
      <c r="J40" s="56" t="s">
        <v>52</v>
      </c>
      <c r="K40" s="54"/>
      <c r="L40" s="10"/>
      <c r="M40" s="71"/>
      <c r="N40" s="71"/>
      <c r="O40" s="81"/>
      <c r="Q40" s="4"/>
      <c r="R40" s="4"/>
    </row>
    <row r="41" spans="1:18">
      <c r="A41" s="63" t="s">
        <v>53</v>
      </c>
      <c r="B41" s="82"/>
      <c r="D41" s="83">
        <f>MIN(D34:D40)</f>
        <v>77842</v>
      </c>
      <c r="E41" s="80"/>
      <c r="F41" s="144"/>
      <c r="G41" s="144"/>
      <c r="I41" s="9"/>
      <c r="J41" s="56"/>
      <c r="K41" s="84" t="s">
        <v>54</v>
      </c>
      <c r="L41" s="10"/>
      <c r="M41" s="85"/>
      <c r="N41" s="85"/>
      <c r="O41" s="86">
        <v>102000</v>
      </c>
      <c r="Q41" s="4"/>
      <c r="R41" s="4"/>
    </row>
    <row r="42" spans="1:18">
      <c r="A42" s="63"/>
      <c r="B42" s="82"/>
      <c r="D42" s="87"/>
      <c r="E42" s="80"/>
      <c r="F42" s="144"/>
      <c r="G42" s="144"/>
      <c r="I42" s="9"/>
      <c r="J42" s="177" t="s">
        <v>55</v>
      </c>
      <c r="K42" s="178"/>
      <c r="L42" s="178"/>
      <c r="M42" s="151"/>
      <c r="N42" s="6"/>
      <c r="O42" s="88">
        <f>O39-O41</f>
        <v>327002</v>
      </c>
      <c r="P42" s="52"/>
      <c r="Q42" s="10"/>
      <c r="R42" s="10"/>
    </row>
    <row r="43" spans="1:18" ht="15.75" thickBot="1">
      <c r="A43" s="89" t="s">
        <v>56</v>
      </c>
      <c r="B43" s="90"/>
      <c r="C43" s="91"/>
      <c r="D43" s="92">
        <f>D34-D41</f>
        <v>19466</v>
      </c>
      <c r="E43" s="66"/>
      <c r="F43" s="70"/>
      <c r="G43" s="70"/>
      <c r="J43" s="177" t="s">
        <v>57</v>
      </c>
      <c r="K43" s="178"/>
      <c r="L43" s="178"/>
      <c r="M43" s="151"/>
      <c r="N43" s="6"/>
      <c r="O43" s="81"/>
      <c r="P43" s="52"/>
      <c r="Q43" s="10"/>
      <c r="R43" s="10"/>
    </row>
    <row r="44" spans="1:18">
      <c r="A44" s="64"/>
      <c r="B44" s="64"/>
      <c r="C44" s="93"/>
      <c r="J44" s="94" t="s">
        <v>58</v>
      </c>
      <c r="K44" s="95"/>
      <c r="L44" s="96"/>
      <c r="M44" s="6"/>
      <c r="N44" s="97">
        <f>IF(D53&gt;D54,D54,D53)</f>
        <v>100000</v>
      </c>
      <c r="O44" s="98"/>
      <c r="P44" s="52"/>
      <c r="Q44" s="10"/>
      <c r="R44" s="10"/>
    </row>
    <row r="45" spans="1:18" ht="24.75" customHeight="1">
      <c r="A45" s="177" t="s">
        <v>57</v>
      </c>
      <c r="B45" s="178"/>
      <c r="C45" s="178"/>
      <c r="J45" s="188" t="s">
        <v>90</v>
      </c>
      <c r="K45" s="189"/>
      <c r="L45" s="189"/>
      <c r="M45" s="189"/>
      <c r="N45" s="5"/>
      <c r="O45" s="100"/>
      <c r="P45" s="52"/>
      <c r="Q45" s="10"/>
      <c r="R45" s="10"/>
    </row>
    <row r="46" spans="1:18">
      <c r="A46" s="101" t="s">
        <v>60</v>
      </c>
      <c r="B46" s="102"/>
      <c r="C46" s="103"/>
      <c r="D46" s="104">
        <f>+K26</f>
        <v>23352</v>
      </c>
      <c r="F46" s="145"/>
      <c r="G46" s="145"/>
      <c r="J46" s="184" t="s">
        <v>59</v>
      </c>
      <c r="K46" s="185"/>
      <c r="L46" s="185"/>
      <c r="M46" s="99"/>
      <c r="N46" s="6"/>
      <c r="O46" s="100"/>
      <c r="P46" s="52"/>
      <c r="Q46" s="10"/>
      <c r="R46" s="10"/>
    </row>
    <row r="47" spans="1:18">
      <c r="A47" s="101" t="s">
        <v>61</v>
      </c>
      <c r="B47" s="102"/>
      <c r="C47" s="103"/>
      <c r="D47" s="105">
        <v>25000</v>
      </c>
      <c r="F47" s="145"/>
      <c r="G47" s="145"/>
      <c r="J47" s="94" t="s">
        <v>84</v>
      </c>
      <c r="K47" s="95"/>
      <c r="L47" s="96"/>
      <c r="M47" s="6"/>
      <c r="N47" s="142">
        <f>D57</f>
        <v>5300</v>
      </c>
      <c r="O47" s="98"/>
      <c r="Q47" s="4"/>
      <c r="R47" s="4"/>
    </row>
    <row r="48" spans="1:18">
      <c r="A48" s="101" t="s">
        <v>62</v>
      </c>
      <c r="B48" s="102"/>
      <c r="C48" s="103"/>
      <c r="D48" s="71"/>
      <c r="F48" s="146"/>
      <c r="G48" s="146"/>
      <c r="J48" s="184" t="s">
        <v>63</v>
      </c>
      <c r="K48" s="185"/>
      <c r="L48" s="185"/>
      <c r="M48" s="97"/>
      <c r="N48" s="7"/>
      <c r="O48" s="98"/>
      <c r="Q48" s="4"/>
      <c r="R48" s="4"/>
    </row>
    <row r="49" spans="1:18">
      <c r="A49" s="101" t="s">
        <v>64</v>
      </c>
      <c r="B49" s="102"/>
      <c r="C49" s="103"/>
      <c r="D49" s="71">
        <f>3000*12</f>
        <v>36000</v>
      </c>
      <c r="F49" s="146"/>
      <c r="G49" s="146"/>
      <c r="J49" s="198" t="s">
        <v>66</v>
      </c>
      <c r="K49" s="199"/>
      <c r="L49" s="199"/>
      <c r="M49" s="106"/>
      <c r="N49" s="6"/>
      <c r="O49" s="107">
        <f>N47+N44+N48+N45</f>
        <v>105300</v>
      </c>
      <c r="Q49" s="4"/>
      <c r="R49" s="4"/>
    </row>
    <row r="50" spans="1:18">
      <c r="A50" s="101" t="s">
        <v>65</v>
      </c>
      <c r="B50" s="102"/>
      <c r="C50" s="103"/>
      <c r="D50" s="71"/>
      <c r="F50" s="146"/>
      <c r="G50" s="146"/>
      <c r="J50" s="200" t="s">
        <v>68</v>
      </c>
      <c r="K50" s="201"/>
      <c r="L50" s="201"/>
      <c r="M50" s="152"/>
      <c r="N50" s="7"/>
      <c r="O50" s="109">
        <f>IF(O42&lt;O49,0,O42-O49)</f>
        <v>221702</v>
      </c>
      <c r="Q50" s="43"/>
      <c r="R50" s="4"/>
    </row>
    <row r="51" spans="1:18">
      <c r="A51" s="101" t="s">
        <v>67</v>
      </c>
      <c r="B51" s="102"/>
      <c r="C51" s="103"/>
      <c r="D51" s="108"/>
      <c r="E51" s="132"/>
      <c r="F51" s="147"/>
      <c r="G51" s="147"/>
      <c r="J51" s="110" t="s">
        <v>70</v>
      </c>
      <c r="K51" s="95"/>
      <c r="L51" s="6"/>
      <c r="M51" s="111"/>
      <c r="N51" s="112">
        <f>IF(O50&lt;0,0,O50)</f>
        <v>221702</v>
      </c>
      <c r="O51" s="107"/>
      <c r="Q51" s="4"/>
      <c r="R51" s="4"/>
    </row>
    <row r="52" spans="1:18" ht="15.75" thickBot="1">
      <c r="A52" s="101" t="s">
        <v>69</v>
      </c>
      <c r="B52" s="102"/>
      <c r="C52" s="103"/>
      <c r="D52" s="71">
        <v>23604</v>
      </c>
      <c r="E52" s="132"/>
      <c r="F52" s="146"/>
      <c r="G52" s="146"/>
      <c r="J52" s="198" t="s">
        <v>71</v>
      </c>
      <c r="K52" s="199"/>
      <c r="L52" s="199"/>
      <c r="M52" s="106"/>
      <c r="N52" s="6"/>
      <c r="O52" s="116">
        <f>IF(N51&lt;=200000,0,IF(N51&lt;=500000,((N51-200000)*0.1),IF(N51&lt;=1000000,((N51-500000)*0.2+30000),(((N51-1000000)*0.3)+130000))))</f>
        <v>2170.2000000000003</v>
      </c>
      <c r="Q52" s="4"/>
      <c r="R52" s="4"/>
    </row>
    <row r="53" spans="1:18" ht="15.75" thickBot="1">
      <c r="A53" s="113" t="s">
        <v>33</v>
      </c>
      <c r="B53" s="114"/>
      <c r="C53" s="96"/>
      <c r="D53" s="115">
        <f>SUM(D46:D52)</f>
        <v>107956</v>
      </c>
      <c r="E53" s="132"/>
      <c r="F53" s="148"/>
      <c r="G53" s="148"/>
      <c r="J53" s="198" t="s">
        <v>129</v>
      </c>
      <c r="K53" s="199"/>
      <c r="L53" s="199"/>
      <c r="M53" s="106"/>
      <c r="N53" s="6"/>
      <c r="O53" s="116">
        <f>IF(O52&lt;2000,O52,IF(N51&lt;=500000,2000,0))</f>
        <v>2000</v>
      </c>
      <c r="Q53" s="4"/>
      <c r="R53" s="4"/>
    </row>
    <row r="54" spans="1:18">
      <c r="A54" s="117" t="s">
        <v>72</v>
      </c>
      <c r="B54" s="118"/>
      <c r="C54" s="119"/>
      <c r="D54" s="120">
        <v>100000</v>
      </c>
      <c r="E54" s="132"/>
      <c r="F54" s="141"/>
      <c r="G54" s="141"/>
      <c r="J54" s="198" t="s">
        <v>130</v>
      </c>
      <c r="K54" s="199"/>
      <c r="L54" s="199"/>
      <c r="M54" s="106"/>
      <c r="N54" s="6"/>
      <c r="O54" s="116">
        <f>O52-O53</f>
        <v>170.20000000000027</v>
      </c>
      <c r="Q54" s="4"/>
      <c r="R54" s="4"/>
    </row>
    <row r="55" spans="1:18">
      <c r="A55" s="135" t="s">
        <v>80</v>
      </c>
      <c r="B55" s="136"/>
      <c r="C55" s="136"/>
      <c r="D55" s="6"/>
      <c r="E55" s="141"/>
      <c r="F55" s="141"/>
      <c r="G55" s="141"/>
      <c r="J55" s="94" t="s">
        <v>73</v>
      </c>
      <c r="K55" s="95"/>
      <c r="L55" s="121"/>
      <c r="M55" s="120"/>
      <c r="N55" s="6"/>
      <c r="O55" s="109">
        <f>ROUND(O54*0.03,0)</f>
        <v>5</v>
      </c>
      <c r="Q55" s="4"/>
      <c r="R55" s="4"/>
    </row>
    <row r="56" spans="1:18" ht="15.75" thickBot="1">
      <c r="A56" s="136"/>
      <c r="B56" s="136"/>
      <c r="C56" s="136"/>
      <c r="D56" s="6"/>
      <c r="E56" s="141"/>
      <c r="F56" s="141"/>
      <c r="G56" s="141"/>
      <c r="J56" s="198" t="s">
        <v>74</v>
      </c>
      <c r="K56" s="199"/>
      <c r="L56" s="199"/>
      <c r="M56" s="106"/>
      <c r="N56" s="6"/>
      <c r="O56" s="122">
        <f>O54+O55</f>
        <v>175.20000000000027</v>
      </c>
      <c r="Q56" s="4"/>
      <c r="R56" s="4"/>
    </row>
    <row r="57" spans="1:18">
      <c r="A57" s="137" t="s">
        <v>81</v>
      </c>
      <c r="B57" s="138"/>
      <c r="C57" s="139"/>
      <c r="D57" s="160">
        <v>5300</v>
      </c>
      <c r="E57" s="132"/>
      <c r="F57" s="141"/>
      <c r="G57" s="141"/>
      <c r="J57" s="123" t="s">
        <v>75</v>
      </c>
      <c r="K57" s="76"/>
      <c r="L57" s="76"/>
      <c r="M57" s="152"/>
      <c r="N57" s="6"/>
      <c r="O57" s="88">
        <f>+L26</f>
        <v>0</v>
      </c>
      <c r="Q57" s="4"/>
      <c r="R57" s="4"/>
    </row>
    <row r="58" spans="1:18">
      <c r="A58" s="135"/>
      <c r="B58" s="136"/>
      <c r="C58" s="140"/>
      <c r="D58" s="140"/>
      <c r="E58" s="132"/>
      <c r="F58" s="132"/>
      <c r="G58" s="132"/>
      <c r="J58" s="123" t="s">
        <v>76</v>
      </c>
      <c r="K58" s="76"/>
      <c r="L58" s="76"/>
      <c r="M58" s="152"/>
      <c r="N58" s="6"/>
      <c r="O58" s="124">
        <f>O56-O57</f>
        <v>175.20000000000027</v>
      </c>
      <c r="Q58" s="4"/>
      <c r="R58" s="4"/>
    </row>
    <row r="59" spans="1:18" ht="24.75" customHeight="1" thickBot="1">
      <c r="A59" s="135" t="s">
        <v>88</v>
      </c>
      <c r="B59" s="132"/>
      <c r="C59" s="140"/>
      <c r="D59" s="140"/>
      <c r="E59" s="132"/>
      <c r="F59" s="132"/>
      <c r="J59" s="125" t="s">
        <v>77</v>
      </c>
      <c r="K59" s="126"/>
      <c r="L59" s="126"/>
      <c r="M59" s="127"/>
      <c r="N59" s="128"/>
      <c r="O59" s="129">
        <f>O54/12</f>
        <v>14.183333333333357</v>
      </c>
      <c r="Q59" s="4"/>
    </row>
    <row r="60" spans="1:18" ht="16.5" customHeight="1">
      <c r="A60" s="169" t="s">
        <v>86</v>
      </c>
      <c r="B60" s="169"/>
      <c r="C60" s="169"/>
      <c r="D60" s="169"/>
      <c r="E60" s="169"/>
      <c r="F60" s="169"/>
      <c r="G60" s="169"/>
      <c r="H60" s="169"/>
      <c r="I60" s="169"/>
      <c r="J60" s="169"/>
      <c r="K60" s="169"/>
      <c r="L60" s="169"/>
      <c r="Q60" s="4"/>
    </row>
    <row r="61" spans="1:18" ht="48.75" customHeight="1">
      <c r="A61" s="170" t="s">
        <v>87</v>
      </c>
      <c r="B61" s="170"/>
      <c r="C61" s="170"/>
      <c r="D61" s="170"/>
      <c r="E61" s="170"/>
      <c r="F61" s="170"/>
      <c r="G61" s="170"/>
      <c r="H61" s="170"/>
      <c r="I61" s="170"/>
      <c r="J61" s="170"/>
      <c r="K61" s="170"/>
      <c r="L61" s="170"/>
      <c r="Q61" s="4"/>
    </row>
    <row r="62" spans="1:18" ht="48.75" customHeight="1">
      <c r="A62" s="168" t="s">
        <v>124</v>
      </c>
      <c r="B62" s="168"/>
      <c r="C62" s="168"/>
      <c r="D62" s="168"/>
      <c r="E62" s="168"/>
      <c r="F62" s="168"/>
      <c r="G62" s="168"/>
      <c r="H62" s="168"/>
      <c r="I62" s="168"/>
      <c r="J62" s="168"/>
      <c r="K62" s="168"/>
      <c r="L62" s="168"/>
      <c r="Q62" s="4"/>
    </row>
    <row r="63" spans="1:18">
      <c r="A63" s="9"/>
      <c r="E63" s="140"/>
      <c r="F63" s="140"/>
      <c r="I63" s="130"/>
      <c r="Q63" s="4"/>
    </row>
    <row r="64" spans="1:18">
      <c r="A64" s="158"/>
      <c r="B64" s="159"/>
      <c r="C64" s="159"/>
      <c r="D64" s="153"/>
      <c r="E64" s="154"/>
      <c r="F64" s="154"/>
      <c r="G64" s="154"/>
      <c r="Q64" s="4"/>
      <c r="R64" s="4"/>
    </row>
    <row r="65" spans="1:18">
      <c r="A65" s="159"/>
      <c r="B65" s="159"/>
      <c r="C65" s="159"/>
      <c r="D65" s="153"/>
      <c r="E65" s="153"/>
      <c r="F65" s="153"/>
      <c r="G65" s="153"/>
      <c r="Q65" s="4"/>
      <c r="R65" s="4"/>
    </row>
    <row r="66" spans="1:18">
      <c r="A66" s="159"/>
      <c r="B66" s="159"/>
      <c r="C66" s="159"/>
      <c r="D66" s="153"/>
      <c r="E66" s="153"/>
      <c r="F66" s="153"/>
      <c r="G66" s="153"/>
      <c r="J66" s="9" t="s">
        <v>78</v>
      </c>
      <c r="Q66" s="4"/>
      <c r="R66" s="4"/>
    </row>
    <row r="67" spans="1:18">
      <c r="A67" s="154"/>
      <c r="B67" s="154"/>
      <c r="C67" s="153"/>
      <c r="D67" s="153"/>
      <c r="E67" s="153"/>
      <c r="F67" s="153"/>
      <c r="G67" s="153"/>
      <c r="Q67" s="4"/>
      <c r="R67" s="131"/>
    </row>
    <row r="68" spans="1:18">
      <c r="A68" s="154"/>
      <c r="B68" s="154"/>
      <c r="C68" s="153"/>
      <c r="D68" s="155"/>
      <c r="E68" s="153"/>
      <c r="F68" s="153"/>
      <c r="G68" s="153"/>
      <c r="P68" s="131"/>
      <c r="Q68" s="131"/>
      <c r="R68" s="4"/>
    </row>
    <row r="69" spans="1:18">
      <c r="A69" s="154"/>
      <c r="B69" s="154"/>
      <c r="C69" s="153"/>
      <c r="D69" s="153"/>
      <c r="E69" s="153"/>
      <c r="F69" s="153"/>
      <c r="G69" s="153"/>
      <c r="H69" s="131"/>
      <c r="I69" s="131"/>
      <c r="Q69" s="4"/>
      <c r="R69" s="132"/>
    </row>
    <row r="70" spans="1:18">
      <c r="A70" s="154"/>
      <c r="B70" s="154"/>
      <c r="C70" s="153"/>
      <c r="D70" s="153"/>
      <c r="E70" s="153"/>
      <c r="F70" s="153"/>
      <c r="G70" s="153"/>
      <c r="J70" s="133"/>
      <c r="P70" s="132"/>
      <c r="Q70" s="132"/>
      <c r="R70" s="4"/>
    </row>
    <row r="71" spans="1:18">
      <c r="A71" s="154"/>
      <c r="B71" s="154"/>
      <c r="C71" s="153"/>
      <c r="D71" s="155"/>
      <c r="E71" s="153"/>
      <c r="F71" s="153"/>
      <c r="G71" s="153"/>
      <c r="H71" s="132"/>
      <c r="I71" s="132"/>
      <c r="J71" s="134"/>
      <c r="Q71" s="4"/>
      <c r="R71" s="4"/>
    </row>
    <row r="72" spans="1:18">
      <c r="A72" s="154"/>
      <c r="B72" s="154"/>
      <c r="C72" s="153"/>
      <c r="D72" s="153"/>
      <c r="E72" s="153"/>
      <c r="F72" s="153"/>
      <c r="G72" s="153"/>
      <c r="J72" s="134"/>
      <c r="Q72" s="4"/>
      <c r="R72" s="4"/>
    </row>
    <row r="73" spans="1:18">
      <c r="A73" s="154"/>
      <c r="B73" s="154"/>
      <c r="C73" s="153"/>
      <c r="D73" s="153"/>
      <c r="E73" s="153"/>
      <c r="F73" s="153"/>
      <c r="G73" s="153"/>
      <c r="Q73" s="4"/>
      <c r="R73" s="4"/>
    </row>
    <row r="74" spans="1:18">
      <c r="A74" s="156"/>
      <c r="B74" s="154"/>
      <c r="C74" s="153"/>
      <c r="D74" s="153"/>
      <c r="E74" s="153"/>
      <c r="F74" s="153"/>
      <c r="G74" s="153"/>
      <c r="Q74" s="4"/>
      <c r="R74" s="4"/>
    </row>
    <row r="75" spans="1:18">
      <c r="A75" s="154"/>
      <c r="B75" s="154"/>
      <c r="C75" s="153"/>
      <c r="D75" s="153"/>
      <c r="E75" s="153"/>
      <c r="F75" s="153"/>
      <c r="G75" s="153"/>
      <c r="Q75" s="4"/>
      <c r="R75" s="4"/>
    </row>
    <row r="76" spans="1:18">
      <c r="A76" s="154"/>
      <c r="B76" s="154"/>
      <c r="C76" s="153"/>
      <c r="D76" s="153"/>
      <c r="E76" s="153"/>
      <c r="F76" s="153"/>
      <c r="G76" s="153"/>
      <c r="Q76" s="4"/>
      <c r="R76" s="4"/>
    </row>
    <row r="77" spans="1:18">
      <c r="A77" s="156"/>
      <c r="B77" s="154"/>
      <c r="C77" s="157"/>
      <c r="D77" s="153"/>
      <c r="E77" s="153"/>
      <c r="F77" s="153"/>
      <c r="G77" s="153"/>
      <c r="Q77" s="4"/>
      <c r="R77" s="4"/>
    </row>
    <row r="78" spans="1:18">
      <c r="E78"/>
      <c r="F78"/>
      <c r="G78"/>
      <c r="Q78" s="4"/>
      <c r="R78" s="4"/>
    </row>
    <row r="80" spans="1:18" ht="36" customHeight="1">
      <c r="A80" s="169"/>
      <c r="B80" s="169"/>
      <c r="C80" s="169"/>
      <c r="D80" s="169"/>
      <c r="E80" s="169"/>
      <c r="F80" s="169"/>
      <c r="G80" s="169"/>
      <c r="H80" s="169"/>
      <c r="I80" s="169"/>
      <c r="J80" s="169"/>
      <c r="K80" s="169"/>
      <c r="L80" s="169"/>
    </row>
    <row r="81" spans="1:12" ht="54.75" customHeight="1">
      <c r="A81" s="170"/>
      <c r="B81" s="170"/>
      <c r="C81" s="170"/>
      <c r="D81" s="170"/>
      <c r="E81" s="170"/>
      <c r="F81" s="170"/>
      <c r="G81" s="170"/>
      <c r="H81" s="170"/>
      <c r="I81" s="170"/>
      <c r="J81" s="170"/>
      <c r="K81" s="170"/>
      <c r="L81" s="170"/>
    </row>
  </sheetData>
  <mergeCells count="33">
    <mergeCell ref="J54:L54"/>
    <mergeCell ref="J49:L49"/>
    <mergeCell ref="J52:L52"/>
    <mergeCell ref="J53:L53"/>
    <mergeCell ref="J56:L56"/>
    <mergeCell ref="J50:L50"/>
    <mergeCell ref="J48:L48"/>
    <mergeCell ref="A34:B34"/>
    <mergeCell ref="G8:G11"/>
    <mergeCell ref="H8:H11"/>
    <mergeCell ref="J43:L43"/>
    <mergeCell ref="J45:M45"/>
    <mergeCell ref="J46:L46"/>
    <mergeCell ref="A45:C45"/>
    <mergeCell ref="C8:D8"/>
    <mergeCell ref="E8:E11"/>
    <mergeCell ref="A8:A11"/>
    <mergeCell ref="B8:B11"/>
    <mergeCell ref="C9:C11"/>
    <mergeCell ref="D9:D11"/>
    <mergeCell ref="L8:L11"/>
    <mergeCell ref="G2:O2"/>
    <mergeCell ref="A5:O5"/>
    <mergeCell ref="M8:M11"/>
    <mergeCell ref="N8:N11"/>
    <mergeCell ref="J42:L42"/>
    <mergeCell ref="A3:O3"/>
    <mergeCell ref="A4:O4"/>
    <mergeCell ref="O8:O11"/>
    <mergeCell ref="J8:J11"/>
    <mergeCell ref="K8:K11"/>
    <mergeCell ref="F8:F11"/>
    <mergeCell ref="I8:I11"/>
  </mergeCells>
  <pageMargins left="0.7" right="0.7" top="0.75" bottom="0.75" header="0.3" footer="0.3"/>
  <pageSetup scale="5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dimension ref="A1:S81"/>
  <sheetViews>
    <sheetView topLeftCell="A47" workbookViewId="0">
      <selection activeCell="J53" sqref="J53:O59"/>
    </sheetView>
  </sheetViews>
  <sheetFormatPr defaultRowHeight="15"/>
  <cols>
    <col min="1" max="1" width="14.85546875" style="4" customWidth="1"/>
    <col min="2" max="2" width="7.85546875" style="4" customWidth="1"/>
    <col min="3" max="3" width="9.42578125" style="4" customWidth="1"/>
    <col min="4" max="4" width="9" style="4" customWidth="1"/>
    <col min="5" max="5" width="8.7109375" style="4" customWidth="1"/>
    <col min="6" max="6" width="7" style="4" customWidth="1"/>
    <col min="7" max="7" width="7.7109375" style="4" customWidth="1"/>
    <col min="8" max="8" width="7" style="4" customWidth="1"/>
    <col min="9" max="9" width="7.140625" style="4" customWidth="1"/>
    <col min="10" max="10" width="8.140625" style="4" customWidth="1"/>
    <col min="11" max="11" width="6.5703125" style="4" customWidth="1"/>
    <col min="12" max="12" width="8" style="4" customWidth="1"/>
    <col min="13" max="13" width="8.42578125" style="4" customWidth="1"/>
    <col min="14" max="14" width="8.7109375" style="4" customWidth="1"/>
    <col min="15" max="16" width="9.140625" style="4" customWidth="1"/>
    <col min="18" max="18" width="16.140625" customWidth="1"/>
  </cols>
  <sheetData>
    <row r="1" spans="1:17" s="3" customFormat="1">
      <c r="A1" s="1" t="s">
        <v>0</v>
      </c>
      <c r="B1" s="1" t="s">
        <v>1</v>
      </c>
      <c r="C1" s="1"/>
      <c r="D1" s="1"/>
      <c r="E1" s="1"/>
      <c r="F1" s="1"/>
      <c r="G1" s="1"/>
      <c r="H1" s="1"/>
      <c r="I1" s="1"/>
      <c r="J1" s="1"/>
      <c r="K1" s="1"/>
      <c r="L1" s="1"/>
      <c r="M1" s="1"/>
      <c r="N1" s="1"/>
      <c r="O1" s="1"/>
      <c r="P1" s="2"/>
    </row>
    <row r="2" spans="1:17" ht="15.75">
      <c r="B2" s="4" t="s">
        <v>2</v>
      </c>
      <c r="G2" s="172"/>
      <c r="H2" s="172"/>
      <c r="I2" s="172"/>
      <c r="J2" s="172"/>
      <c r="K2" s="172"/>
      <c r="L2" s="172"/>
      <c r="M2" s="172"/>
      <c r="N2" s="172"/>
      <c r="O2" s="172"/>
    </row>
    <row r="3" spans="1:17">
      <c r="A3" s="179" t="s">
        <v>91</v>
      </c>
      <c r="B3" s="179"/>
      <c r="C3" s="179"/>
      <c r="D3" s="179"/>
      <c r="E3" s="179"/>
      <c r="F3" s="179"/>
      <c r="G3" s="179"/>
      <c r="H3" s="179"/>
      <c r="I3" s="179"/>
      <c r="J3" s="179"/>
      <c r="K3" s="179"/>
      <c r="L3" s="179"/>
      <c r="M3" s="179"/>
      <c r="N3" s="179"/>
      <c r="O3" s="179"/>
    </row>
    <row r="4" spans="1:17">
      <c r="A4" s="180" t="s">
        <v>125</v>
      </c>
      <c r="B4" s="180"/>
      <c r="C4" s="180"/>
      <c r="D4" s="180"/>
      <c r="E4" s="180"/>
      <c r="F4" s="180"/>
      <c r="G4" s="180"/>
      <c r="H4" s="180"/>
      <c r="I4" s="180"/>
      <c r="J4" s="180"/>
      <c r="K4" s="180"/>
      <c r="L4" s="180"/>
      <c r="M4" s="180"/>
      <c r="N4" s="180"/>
      <c r="O4" s="180"/>
    </row>
    <row r="5" spans="1:17" ht="15.75">
      <c r="A5" s="173" t="s">
        <v>119</v>
      </c>
      <c r="B5" s="173"/>
      <c r="C5" s="173"/>
      <c r="D5" s="173"/>
      <c r="E5" s="173"/>
      <c r="F5" s="173"/>
      <c r="G5" s="173"/>
      <c r="H5" s="173"/>
      <c r="I5" s="173"/>
      <c r="J5" s="173"/>
      <c r="K5" s="173"/>
      <c r="L5" s="173"/>
      <c r="M5" s="173"/>
      <c r="N5" s="173"/>
      <c r="O5" s="173"/>
    </row>
    <row r="6" spans="1:17">
      <c r="A6" s="8" t="s">
        <v>4</v>
      </c>
      <c r="B6" s="9"/>
      <c r="C6" s="9"/>
      <c r="D6" s="9"/>
      <c r="E6" s="9" t="s">
        <v>5</v>
      </c>
      <c r="F6" s="9"/>
      <c r="G6" s="9"/>
      <c r="H6" s="9"/>
      <c r="I6" s="9"/>
      <c r="J6" s="9"/>
    </row>
    <row r="7" spans="1:17" ht="15.75" thickBot="1">
      <c r="A7" s="8" t="s">
        <v>82</v>
      </c>
      <c r="B7" s="9" t="s">
        <v>83</v>
      </c>
      <c r="C7" s="9"/>
      <c r="D7" s="9" t="s">
        <v>131</v>
      </c>
      <c r="E7" s="9" t="s">
        <v>6</v>
      </c>
      <c r="F7" s="9"/>
      <c r="G7" s="9"/>
      <c r="H7" s="9"/>
      <c r="I7" s="9"/>
      <c r="J7" s="9"/>
    </row>
    <row r="8" spans="1:17">
      <c r="A8" s="191" t="s">
        <v>7</v>
      </c>
      <c r="B8" s="181" t="s">
        <v>8</v>
      </c>
      <c r="C8" s="190" t="s">
        <v>9</v>
      </c>
      <c r="D8" s="190"/>
      <c r="E8" s="181" t="s">
        <v>10</v>
      </c>
      <c r="F8" s="181" t="s">
        <v>11</v>
      </c>
      <c r="G8" s="181" t="s">
        <v>12</v>
      </c>
      <c r="H8" s="181" t="s">
        <v>13</v>
      </c>
      <c r="I8" s="181" t="s">
        <v>14</v>
      </c>
      <c r="J8" s="181" t="s">
        <v>15</v>
      </c>
      <c r="K8" s="181" t="s">
        <v>16</v>
      </c>
      <c r="L8" s="181" t="s">
        <v>17</v>
      </c>
      <c r="M8" s="174" t="s">
        <v>18</v>
      </c>
      <c r="N8" s="174" t="s">
        <v>19</v>
      </c>
      <c r="O8" s="174" t="s">
        <v>20</v>
      </c>
      <c r="P8" s="10"/>
    </row>
    <row r="9" spans="1:17">
      <c r="A9" s="192"/>
      <c r="B9" s="182"/>
      <c r="C9" s="194" t="s">
        <v>21</v>
      </c>
      <c r="D9" s="195" t="s">
        <v>22</v>
      </c>
      <c r="E9" s="182"/>
      <c r="F9" s="182"/>
      <c r="G9" s="182"/>
      <c r="H9" s="182"/>
      <c r="I9" s="182"/>
      <c r="J9" s="182"/>
      <c r="K9" s="182"/>
      <c r="L9" s="182"/>
      <c r="M9" s="175"/>
      <c r="N9" s="175"/>
      <c r="O9" s="175"/>
      <c r="P9" s="10"/>
    </row>
    <row r="10" spans="1:17">
      <c r="A10" s="192"/>
      <c r="B10" s="182"/>
      <c r="C10" s="182"/>
      <c r="D10" s="196"/>
      <c r="E10" s="182"/>
      <c r="F10" s="182"/>
      <c r="G10" s="182"/>
      <c r="H10" s="182"/>
      <c r="I10" s="182"/>
      <c r="J10" s="182"/>
      <c r="K10" s="182"/>
      <c r="L10" s="182"/>
      <c r="M10" s="175"/>
      <c r="N10" s="175"/>
      <c r="O10" s="175"/>
      <c r="P10" s="10"/>
    </row>
    <row r="11" spans="1:17" ht="42.75" customHeight="1" thickBot="1">
      <c r="A11" s="193"/>
      <c r="B11" s="183"/>
      <c r="C11" s="183"/>
      <c r="D11" s="197"/>
      <c r="E11" s="183"/>
      <c r="F11" s="183"/>
      <c r="G11" s="183"/>
      <c r="H11" s="183"/>
      <c r="I11" s="183"/>
      <c r="J11" s="183"/>
      <c r="K11" s="183"/>
      <c r="L11" s="183"/>
      <c r="M11" s="176"/>
      <c r="N11" s="176"/>
      <c r="O11" s="176"/>
      <c r="P11" s="10"/>
    </row>
    <row r="12" spans="1:17" ht="39">
      <c r="A12" s="11" t="s">
        <v>23</v>
      </c>
      <c r="B12" s="12"/>
      <c r="C12" s="12"/>
      <c r="D12" s="13"/>
      <c r="E12" s="12"/>
      <c r="F12" s="14">
        <f t="shared" ref="F12:F25" si="0">IF(E12&gt;0,800,0)</f>
        <v>0</v>
      </c>
      <c r="G12" s="12"/>
      <c r="H12" s="12"/>
      <c r="I12" s="12"/>
      <c r="J12" s="15">
        <f>B12+C12+E12+G12+I12+H12</f>
        <v>0</v>
      </c>
      <c r="K12" s="12"/>
      <c r="L12" s="12"/>
      <c r="M12" s="16">
        <f>+J12-K12-L12</f>
        <v>0</v>
      </c>
      <c r="N12" s="12"/>
      <c r="O12" s="17">
        <f>IF(N12&gt;1250,N12-1250,0)</f>
        <v>0</v>
      </c>
      <c r="P12" s="10"/>
    </row>
    <row r="13" spans="1:17">
      <c r="A13" s="18" t="s">
        <v>126</v>
      </c>
      <c r="B13" s="19"/>
      <c r="C13" s="19"/>
      <c r="D13" s="20"/>
      <c r="E13" s="19"/>
      <c r="F13" s="21">
        <f t="shared" si="0"/>
        <v>0</v>
      </c>
      <c r="G13" s="19"/>
      <c r="H13" s="19"/>
      <c r="I13" s="22"/>
      <c r="J13" s="15">
        <f>B13+C13+E13+G13+I13+H13</f>
        <v>0</v>
      </c>
      <c r="K13" s="23">
        <f t="shared" ref="K13:K25" si="1">ROUND(+B13*0.12,0)</f>
        <v>0</v>
      </c>
      <c r="L13" s="24"/>
      <c r="M13" s="16">
        <f>+J13-K13-L13</f>
        <v>0</v>
      </c>
      <c r="N13" s="25"/>
      <c r="O13" s="17">
        <f>IF(N13&gt;1250,N13-1250,0)</f>
        <v>0</v>
      </c>
      <c r="Q13" s="149"/>
    </row>
    <row r="14" spans="1:17">
      <c r="A14" s="26" t="s">
        <v>24</v>
      </c>
      <c r="B14" s="19"/>
      <c r="C14" s="19"/>
      <c r="D14" s="20"/>
      <c r="E14" s="19"/>
      <c r="F14" s="21">
        <f t="shared" si="0"/>
        <v>0</v>
      </c>
      <c r="G14" s="19"/>
      <c r="H14" s="19"/>
      <c r="I14" s="27"/>
      <c r="J14" s="15">
        <f t="shared" ref="J14:J25" si="2">B14+C14+E14+G14+I14+H14</f>
        <v>0</v>
      </c>
      <c r="K14" s="28">
        <f t="shared" si="1"/>
        <v>0</v>
      </c>
      <c r="L14" s="24"/>
      <c r="M14" s="16">
        <f t="shared" ref="M14:M25" si="3">+J14-K14-L14</f>
        <v>0</v>
      </c>
      <c r="N14" s="29"/>
      <c r="O14" s="30">
        <f t="shared" ref="O14:O25" si="4">IF(N14&gt;1250,N14-1250,0)</f>
        <v>0</v>
      </c>
    </row>
    <row r="15" spans="1:17">
      <c r="A15" s="26" t="s">
        <v>25</v>
      </c>
      <c r="B15" s="19"/>
      <c r="C15" s="19"/>
      <c r="D15" s="20"/>
      <c r="E15" s="19"/>
      <c r="F15" s="21">
        <f t="shared" si="0"/>
        <v>0</v>
      </c>
      <c r="G15" s="19"/>
      <c r="H15" s="19"/>
      <c r="I15" s="27"/>
      <c r="J15" s="15">
        <f>B15+C15+E15+G15+I15+H15</f>
        <v>0</v>
      </c>
      <c r="K15" s="28">
        <f t="shared" si="1"/>
        <v>0</v>
      </c>
      <c r="L15" s="24"/>
      <c r="M15" s="16">
        <f>+J15-K15-L15</f>
        <v>0</v>
      </c>
      <c r="N15" s="29"/>
      <c r="O15" s="30">
        <f t="shared" si="4"/>
        <v>0</v>
      </c>
    </row>
    <row r="16" spans="1:17">
      <c r="A16" s="26" t="s">
        <v>26</v>
      </c>
      <c r="B16" s="19"/>
      <c r="C16" s="19"/>
      <c r="D16" s="20"/>
      <c r="E16" s="19"/>
      <c r="F16" s="21">
        <f t="shared" si="0"/>
        <v>0</v>
      </c>
      <c r="G16" s="19"/>
      <c r="H16" s="19"/>
      <c r="I16" s="27"/>
      <c r="J16" s="15">
        <f>B16+C16+E16+G16+I16+H16</f>
        <v>0</v>
      </c>
      <c r="K16" s="23">
        <f t="shared" si="1"/>
        <v>0</v>
      </c>
      <c r="L16" s="24"/>
      <c r="M16" s="16">
        <f>+J16-K16-L16</f>
        <v>0</v>
      </c>
      <c r="N16" s="29"/>
      <c r="O16" s="30">
        <f t="shared" si="4"/>
        <v>0</v>
      </c>
    </row>
    <row r="17" spans="1:18">
      <c r="A17" s="26" t="s">
        <v>27</v>
      </c>
      <c r="B17" s="19"/>
      <c r="C17" s="19"/>
      <c r="D17" s="20"/>
      <c r="E17" s="19"/>
      <c r="F17" s="21">
        <f t="shared" si="0"/>
        <v>0</v>
      </c>
      <c r="G17" s="19"/>
      <c r="H17" s="19"/>
      <c r="I17" s="27"/>
      <c r="J17" s="15">
        <f>B17+C17+E17+G17+I17+H17</f>
        <v>0</v>
      </c>
      <c r="K17" s="23">
        <f t="shared" si="1"/>
        <v>0</v>
      </c>
      <c r="L17" s="24"/>
      <c r="M17" s="16">
        <f>+J17-K17-L17</f>
        <v>0</v>
      </c>
      <c r="N17" s="29"/>
      <c r="O17" s="30">
        <f t="shared" si="4"/>
        <v>0</v>
      </c>
    </row>
    <row r="18" spans="1:18">
      <c r="A18" s="26"/>
      <c r="B18" s="19"/>
      <c r="C18" s="19"/>
      <c r="D18" s="20"/>
      <c r="E18" s="19"/>
      <c r="F18" s="21"/>
      <c r="G18" s="19"/>
      <c r="H18" s="19"/>
      <c r="I18" s="27"/>
      <c r="J18" s="15"/>
      <c r="K18" s="23"/>
      <c r="L18" s="24"/>
      <c r="M18" s="16"/>
      <c r="N18" s="29"/>
      <c r="O18" s="30"/>
    </row>
    <row r="19" spans="1:18">
      <c r="A19" s="26" t="s">
        <v>28</v>
      </c>
      <c r="B19" s="19"/>
      <c r="C19" s="19"/>
      <c r="D19" s="20"/>
      <c r="E19" s="19"/>
      <c r="F19" s="21">
        <f t="shared" si="0"/>
        <v>0</v>
      </c>
      <c r="G19" s="19"/>
      <c r="H19" s="19"/>
      <c r="I19" s="27"/>
      <c r="J19" s="15">
        <f t="shared" si="2"/>
        <v>0</v>
      </c>
      <c r="K19" s="23">
        <f t="shared" si="1"/>
        <v>0</v>
      </c>
      <c r="L19" s="24"/>
      <c r="M19" s="16">
        <f t="shared" si="3"/>
        <v>0</v>
      </c>
      <c r="N19" s="29"/>
      <c r="O19" s="30">
        <f t="shared" si="4"/>
        <v>0</v>
      </c>
    </row>
    <row r="20" spans="1:18">
      <c r="A20" s="26" t="s">
        <v>29</v>
      </c>
      <c r="B20" s="19"/>
      <c r="C20" s="19"/>
      <c r="D20" s="20"/>
      <c r="E20" s="19"/>
      <c r="F20" s="21">
        <f t="shared" si="0"/>
        <v>0</v>
      </c>
      <c r="G20" s="19"/>
      <c r="H20" s="19"/>
      <c r="I20" s="27"/>
      <c r="J20" s="15">
        <f t="shared" si="2"/>
        <v>0</v>
      </c>
      <c r="K20" s="23">
        <f t="shared" si="1"/>
        <v>0</v>
      </c>
      <c r="L20" s="24"/>
      <c r="M20" s="16">
        <f t="shared" si="3"/>
        <v>0</v>
      </c>
      <c r="N20" s="29"/>
      <c r="O20" s="30">
        <f t="shared" si="4"/>
        <v>0</v>
      </c>
    </row>
    <row r="21" spans="1:18">
      <c r="A21" s="26" t="s">
        <v>30</v>
      </c>
      <c r="B21" s="19"/>
      <c r="C21" s="19"/>
      <c r="D21" s="20"/>
      <c r="E21" s="19"/>
      <c r="F21" s="21">
        <f t="shared" si="0"/>
        <v>0</v>
      </c>
      <c r="G21" s="19"/>
      <c r="H21" s="19"/>
      <c r="I21" s="20"/>
      <c r="J21" s="15">
        <f t="shared" si="2"/>
        <v>0</v>
      </c>
      <c r="K21" s="23">
        <f t="shared" si="1"/>
        <v>0</v>
      </c>
      <c r="L21" s="24"/>
      <c r="M21" s="16">
        <f t="shared" si="3"/>
        <v>0</v>
      </c>
      <c r="N21" s="29"/>
      <c r="O21" s="30">
        <f t="shared" si="4"/>
        <v>0</v>
      </c>
    </row>
    <row r="22" spans="1:18">
      <c r="A22" s="26" t="s">
        <v>31</v>
      </c>
      <c r="B22" s="19"/>
      <c r="C22" s="19"/>
      <c r="D22" s="20"/>
      <c r="E22" s="19"/>
      <c r="F22" s="21">
        <f t="shared" si="0"/>
        <v>0</v>
      </c>
      <c r="G22" s="19"/>
      <c r="H22" s="19"/>
      <c r="I22" s="20"/>
      <c r="J22" s="15">
        <f t="shared" si="2"/>
        <v>0</v>
      </c>
      <c r="K22" s="23">
        <f t="shared" si="1"/>
        <v>0</v>
      </c>
      <c r="L22" s="24"/>
      <c r="M22" s="16">
        <f t="shared" si="3"/>
        <v>0</v>
      </c>
      <c r="N22" s="29"/>
      <c r="O22" s="30">
        <f t="shared" si="4"/>
        <v>0</v>
      </c>
    </row>
    <row r="23" spans="1:18">
      <c r="A23" s="26" t="s">
        <v>127</v>
      </c>
      <c r="B23" s="19"/>
      <c r="C23" s="19"/>
      <c r="D23" s="20"/>
      <c r="E23" s="19"/>
      <c r="F23" s="21">
        <f t="shared" si="0"/>
        <v>0</v>
      </c>
      <c r="G23" s="19"/>
      <c r="H23" s="19"/>
      <c r="I23" s="20"/>
      <c r="J23" s="15">
        <f t="shared" si="2"/>
        <v>0</v>
      </c>
      <c r="K23" s="23">
        <f t="shared" si="1"/>
        <v>0</v>
      </c>
      <c r="L23" s="24"/>
      <c r="M23" s="16">
        <f t="shared" si="3"/>
        <v>0</v>
      </c>
      <c r="N23" s="29"/>
      <c r="O23" s="30">
        <f t="shared" si="4"/>
        <v>0</v>
      </c>
    </row>
    <row r="24" spans="1:18">
      <c r="A24" s="26" t="s">
        <v>32</v>
      </c>
      <c r="B24" s="19"/>
      <c r="C24" s="19"/>
      <c r="D24" s="20"/>
      <c r="E24" s="19"/>
      <c r="F24" s="21">
        <f t="shared" si="0"/>
        <v>0</v>
      </c>
      <c r="G24" s="19"/>
      <c r="H24" s="19"/>
      <c r="I24" s="20"/>
      <c r="J24" s="15">
        <f t="shared" si="2"/>
        <v>0</v>
      </c>
      <c r="K24" s="23">
        <f t="shared" si="1"/>
        <v>0</v>
      </c>
      <c r="L24" s="24"/>
      <c r="M24" s="16">
        <f t="shared" si="3"/>
        <v>0</v>
      </c>
      <c r="N24" s="29"/>
      <c r="O24" s="30">
        <f t="shared" si="4"/>
        <v>0</v>
      </c>
    </row>
    <row r="25" spans="1:18" ht="15.75" thickBot="1">
      <c r="A25" s="164">
        <v>41699</v>
      </c>
      <c r="B25" s="19"/>
      <c r="C25" s="19"/>
      <c r="D25" s="20"/>
      <c r="E25" s="19"/>
      <c r="F25" s="21">
        <f t="shared" si="0"/>
        <v>0</v>
      </c>
      <c r="G25" s="19"/>
      <c r="H25" s="19"/>
      <c r="I25" s="20"/>
      <c r="J25" s="15">
        <f t="shared" si="2"/>
        <v>0</v>
      </c>
      <c r="K25" s="23">
        <f t="shared" si="1"/>
        <v>0</v>
      </c>
      <c r="L25" s="24"/>
      <c r="M25" s="16">
        <f t="shared" si="3"/>
        <v>0</v>
      </c>
      <c r="N25" s="31"/>
      <c r="O25" s="32">
        <f t="shared" si="4"/>
        <v>0</v>
      </c>
    </row>
    <row r="26" spans="1:18" ht="15.75" thickBot="1">
      <c r="A26" s="33" t="s">
        <v>33</v>
      </c>
      <c r="B26" s="34">
        <f>SUM(B12:B25)</f>
        <v>0</v>
      </c>
      <c r="C26" s="34">
        <f t="shared" ref="C26:O26" si="5">SUM(C12:C25)</f>
        <v>0</v>
      </c>
      <c r="D26" s="34">
        <f t="shared" si="5"/>
        <v>0</v>
      </c>
      <c r="E26" s="34">
        <f t="shared" si="5"/>
        <v>0</v>
      </c>
      <c r="F26" s="34">
        <f t="shared" si="5"/>
        <v>0</v>
      </c>
      <c r="G26" s="34">
        <f t="shared" si="5"/>
        <v>0</v>
      </c>
      <c r="H26" s="34">
        <f t="shared" si="5"/>
        <v>0</v>
      </c>
      <c r="I26" s="34">
        <f t="shared" si="5"/>
        <v>0</v>
      </c>
      <c r="J26" s="34">
        <f t="shared" si="5"/>
        <v>0</v>
      </c>
      <c r="K26" s="34">
        <f t="shared" si="5"/>
        <v>0</v>
      </c>
      <c r="L26" s="34">
        <f t="shared" si="5"/>
        <v>0</v>
      </c>
      <c r="M26" s="34">
        <f t="shared" si="5"/>
        <v>0</v>
      </c>
      <c r="N26" s="34">
        <f t="shared" si="5"/>
        <v>0</v>
      </c>
      <c r="O26" s="34">
        <f t="shared" si="5"/>
        <v>0</v>
      </c>
    </row>
    <row r="27" spans="1:18" ht="15.75" thickBot="1">
      <c r="A27" s="35" t="s">
        <v>34</v>
      </c>
      <c r="B27" s="36">
        <f>+B26</f>
        <v>0</v>
      </c>
      <c r="C27" s="36">
        <f t="shared" ref="C27:O27" si="6">+C26</f>
        <v>0</v>
      </c>
      <c r="D27" s="36">
        <f t="shared" si="6"/>
        <v>0</v>
      </c>
      <c r="E27" s="36">
        <f t="shared" si="6"/>
        <v>0</v>
      </c>
      <c r="F27" s="37">
        <f t="shared" si="6"/>
        <v>0</v>
      </c>
      <c r="G27" s="36">
        <f t="shared" si="6"/>
        <v>0</v>
      </c>
      <c r="H27" s="36">
        <f t="shared" si="6"/>
        <v>0</v>
      </c>
      <c r="I27" s="38">
        <f t="shared" si="6"/>
        <v>0</v>
      </c>
      <c r="J27" s="39">
        <f t="shared" si="6"/>
        <v>0</v>
      </c>
      <c r="K27" s="38">
        <f t="shared" si="6"/>
        <v>0</v>
      </c>
      <c r="L27" s="36">
        <f t="shared" si="6"/>
        <v>0</v>
      </c>
      <c r="M27" s="37">
        <f t="shared" si="6"/>
        <v>0</v>
      </c>
      <c r="N27" s="36">
        <f t="shared" si="6"/>
        <v>0</v>
      </c>
      <c r="O27" s="37">
        <f t="shared" si="6"/>
        <v>0</v>
      </c>
    </row>
    <row r="28" spans="1:18" ht="15.75" thickBot="1">
      <c r="A28" s="40"/>
      <c r="B28" s="41"/>
      <c r="C28" s="42"/>
      <c r="D28" s="41"/>
      <c r="E28" s="41"/>
      <c r="F28" s="41"/>
      <c r="G28" s="41"/>
      <c r="H28" s="150"/>
      <c r="I28" s="41"/>
      <c r="J28" s="41"/>
      <c r="K28" s="41"/>
      <c r="L28" s="41"/>
      <c r="M28" s="10"/>
      <c r="N28" s="43">
        <f>+O26-O27</f>
        <v>0</v>
      </c>
    </row>
    <row r="29" spans="1:18">
      <c r="A29" s="44" t="s">
        <v>35</v>
      </c>
      <c r="B29" s="45"/>
      <c r="D29" s="46" t="s">
        <v>36</v>
      </c>
      <c r="E29" s="47"/>
      <c r="F29" s="8"/>
      <c r="G29" s="8"/>
      <c r="H29" s="10"/>
      <c r="J29" s="44" t="s">
        <v>111</v>
      </c>
      <c r="K29" s="48"/>
      <c r="L29" s="49"/>
      <c r="M29" s="49"/>
      <c r="N29" s="49"/>
      <c r="O29" s="50" t="s">
        <v>36</v>
      </c>
      <c r="Q29" s="4"/>
      <c r="R29" s="4"/>
    </row>
    <row r="30" spans="1:18">
      <c r="A30" s="47"/>
      <c r="B30" s="8"/>
      <c r="D30" s="51"/>
      <c r="E30" s="47"/>
      <c r="F30" s="8"/>
      <c r="G30" s="8"/>
      <c r="H30" s="143"/>
      <c r="I30" s="9"/>
      <c r="J30" s="52"/>
      <c r="K30" s="53"/>
      <c r="L30" s="54"/>
      <c r="M30" s="54"/>
      <c r="N30" s="10"/>
      <c r="O30" s="55"/>
      <c r="Q30" s="4"/>
      <c r="R30" s="4"/>
    </row>
    <row r="31" spans="1:18">
      <c r="A31" s="56" t="s">
        <v>37</v>
      </c>
      <c r="B31" s="54"/>
      <c r="D31" s="57">
        <f>+E27</f>
        <v>0</v>
      </c>
      <c r="E31" s="58"/>
      <c r="F31" s="143"/>
      <c r="G31" s="143"/>
      <c r="J31" s="59" t="s">
        <v>38</v>
      </c>
      <c r="K31" s="60"/>
      <c r="L31" s="61"/>
      <c r="M31" s="61"/>
      <c r="N31" s="6"/>
      <c r="O31" s="62">
        <f>B27</f>
        <v>0</v>
      </c>
      <c r="Q31" s="4"/>
      <c r="R31" s="4"/>
    </row>
    <row r="32" spans="1:18">
      <c r="A32" s="56" t="s">
        <v>39</v>
      </c>
      <c r="B32" s="54"/>
      <c r="D32" s="57">
        <f>F26</f>
        <v>0</v>
      </c>
      <c r="E32" s="58"/>
      <c r="F32" s="143"/>
      <c r="G32" s="143"/>
      <c r="H32" s="43"/>
      <c r="J32" s="59" t="s">
        <v>40</v>
      </c>
      <c r="K32" s="60" t="s">
        <v>3</v>
      </c>
      <c r="L32" s="61"/>
      <c r="M32" s="61"/>
      <c r="N32" s="6"/>
      <c r="O32" s="62">
        <f>IF(D26=0,C26,D43)</f>
        <v>0</v>
      </c>
      <c r="Q32" s="4"/>
      <c r="R32" s="4"/>
    </row>
    <row r="33" spans="1:18" ht="15.75" thickBot="1">
      <c r="A33" s="63"/>
      <c r="B33" s="64"/>
      <c r="D33" s="65">
        <f>+D31-D32</f>
        <v>0</v>
      </c>
      <c r="E33" s="66"/>
      <c r="F33" s="70"/>
      <c r="G33" s="70"/>
      <c r="J33" s="59" t="s">
        <v>41</v>
      </c>
      <c r="K33" s="60"/>
      <c r="L33" s="61"/>
      <c r="M33" s="61"/>
      <c r="N33" s="6"/>
      <c r="O33" s="62">
        <f>D33</f>
        <v>0</v>
      </c>
      <c r="Q33" s="4"/>
      <c r="R33" s="4"/>
    </row>
    <row r="34" spans="1:18" ht="15.75" thickTop="1">
      <c r="A34" s="186" t="s">
        <v>42</v>
      </c>
      <c r="B34" s="187"/>
      <c r="D34" s="57">
        <f>+C27</f>
        <v>0</v>
      </c>
      <c r="E34" s="58"/>
      <c r="F34" s="143"/>
      <c r="G34" s="143"/>
      <c r="J34" s="59" t="s">
        <v>43</v>
      </c>
      <c r="K34" s="60"/>
      <c r="L34" s="61"/>
      <c r="M34" s="61"/>
      <c r="N34" s="6"/>
      <c r="O34" s="62">
        <f>G27</f>
        <v>0</v>
      </c>
      <c r="Q34" s="4"/>
      <c r="R34" s="4"/>
    </row>
    <row r="35" spans="1:18">
      <c r="A35" s="56" t="s">
        <v>44</v>
      </c>
      <c r="B35" s="54"/>
      <c r="D35" s="67">
        <f>ROUND(B27*0.5,0)</f>
        <v>0</v>
      </c>
      <c r="E35" s="58"/>
      <c r="F35" s="143"/>
      <c r="G35" s="143"/>
      <c r="J35" s="59" t="s">
        <v>79</v>
      </c>
      <c r="K35" s="60"/>
      <c r="L35" s="61"/>
      <c r="M35" s="61"/>
      <c r="N35" s="6"/>
      <c r="O35" s="62">
        <f>I27</f>
        <v>0</v>
      </c>
      <c r="Q35" s="4"/>
      <c r="R35" s="4"/>
    </row>
    <row r="36" spans="1:18">
      <c r="A36" s="63" t="s">
        <v>45</v>
      </c>
      <c r="B36" s="68">
        <f>+D27</f>
        <v>0</v>
      </c>
      <c r="D36" s="69"/>
      <c r="E36" s="58"/>
      <c r="F36" s="143"/>
      <c r="G36" s="143"/>
      <c r="J36" s="59" t="s">
        <v>46</v>
      </c>
      <c r="K36" s="60"/>
      <c r="L36" s="61"/>
      <c r="M36" s="61"/>
      <c r="N36" s="6"/>
      <c r="O36" s="62">
        <f>H26</f>
        <v>0</v>
      </c>
      <c r="Q36" s="4"/>
      <c r="R36" s="4"/>
    </row>
    <row r="37" spans="1:18">
      <c r="A37" s="63"/>
      <c r="B37" s="70"/>
      <c r="D37" s="69"/>
      <c r="E37" s="58"/>
      <c r="F37" s="143"/>
      <c r="G37" s="143"/>
      <c r="J37" s="56" t="s">
        <v>47</v>
      </c>
      <c r="K37" s="54"/>
      <c r="L37" s="71"/>
      <c r="M37" s="71"/>
      <c r="N37" s="10"/>
      <c r="O37" s="72">
        <v>5000</v>
      </c>
      <c r="Q37" s="4"/>
      <c r="R37" s="4"/>
    </row>
    <row r="38" spans="1:18">
      <c r="A38" s="63"/>
      <c r="B38" s="70"/>
      <c r="D38" s="69"/>
      <c r="E38" s="58"/>
      <c r="F38" s="143"/>
      <c r="G38" s="143"/>
      <c r="J38" s="59" t="s">
        <v>48</v>
      </c>
      <c r="K38" s="60"/>
      <c r="L38" s="61"/>
      <c r="M38" s="61"/>
      <c r="N38" s="6"/>
      <c r="O38" s="73">
        <v>370000</v>
      </c>
      <c r="Q38" s="4"/>
      <c r="R38" s="4"/>
    </row>
    <row r="39" spans="1:18">
      <c r="A39" s="63" t="s">
        <v>49</v>
      </c>
      <c r="B39" s="74">
        <f>+B27</f>
        <v>0</v>
      </c>
      <c r="D39" s="69"/>
      <c r="E39" s="58"/>
      <c r="F39" s="143"/>
      <c r="G39" s="143"/>
      <c r="I39" s="9"/>
      <c r="J39" s="75"/>
      <c r="K39" s="76" t="s">
        <v>3</v>
      </c>
      <c r="L39" s="77" t="s">
        <v>50</v>
      </c>
      <c r="M39" s="77"/>
      <c r="N39" s="6"/>
      <c r="O39" s="62">
        <f>SUM(O31:O38)</f>
        <v>375000</v>
      </c>
      <c r="Q39" s="4"/>
      <c r="R39" s="4"/>
    </row>
    <row r="40" spans="1:18">
      <c r="A40" s="63" t="s">
        <v>51</v>
      </c>
      <c r="B40" s="78">
        <f>ROUND(B39*0.1,0)</f>
        <v>0</v>
      </c>
      <c r="D40" s="79">
        <f>+B36-B40</f>
        <v>0</v>
      </c>
      <c r="E40" s="80"/>
      <c r="F40" s="144"/>
      <c r="G40" s="144"/>
      <c r="I40" s="9"/>
      <c r="J40" s="56" t="s">
        <v>52</v>
      </c>
      <c r="K40" s="54"/>
      <c r="L40" s="10"/>
      <c r="M40" s="71"/>
      <c r="N40" s="71"/>
      <c r="O40" s="81"/>
      <c r="Q40" s="4"/>
      <c r="R40" s="4"/>
    </row>
    <row r="41" spans="1:18">
      <c r="A41" s="63" t="s">
        <v>53</v>
      </c>
      <c r="B41" s="82"/>
      <c r="D41" s="83">
        <f>MIN(D34:D40)</f>
        <v>0</v>
      </c>
      <c r="E41" s="80"/>
      <c r="F41" s="144"/>
      <c r="G41" s="144"/>
      <c r="I41" s="9"/>
      <c r="J41" s="56"/>
      <c r="K41" s="84" t="s">
        <v>54</v>
      </c>
      <c r="L41" s="10"/>
      <c r="M41" s="85"/>
      <c r="N41" s="85">
        <v>0</v>
      </c>
      <c r="O41" s="86">
        <f>SUM(N40:N41)</f>
        <v>0</v>
      </c>
      <c r="Q41" s="4"/>
      <c r="R41" s="4"/>
    </row>
    <row r="42" spans="1:18">
      <c r="A42" s="63"/>
      <c r="B42" s="82"/>
      <c r="D42" s="87"/>
      <c r="E42" s="80"/>
      <c r="F42" s="144"/>
      <c r="G42" s="144"/>
      <c r="I42" s="9"/>
      <c r="J42" s="177" t="s">
        <v>55</v>
      </c>
      <c r="K42" s="178"/>
      <c r="L42" s="178"/>
      <c r="M42" s="161"/>
      <c r="N42" s="6"/>
      <c r="O42" s="88">
        <f>O39-O41</f>
        <v>375000</v>
      </c>
      <c r="P42" s="52"/>
      <c r="Q42" s="10"/>
      <c r="R42" s="10"/>
    </row>
    <row r="43" spans="1:18" ht="15.75" thickBot="1">
      <c r="A43" s="89" t="s">
        <v>56</v>
      </c>
      <c r="B43" s="90"/>
      <c r="C43" s="91"/>
      <c r="D43" s="92">
        <f>D34-D41</f>
        <v>0</v>
      </c>
      <c r="E43" s="66"/>
      <c r="F43" s="70"/>
      <c r="G43" s="70"/>
      <c r="J43" s="177" t="s">
        <v>57</v>
      </c>
      <c r="K43" s="178"/>
      <c r="L43" s="178"/>
      <c r="M43" s="161"/>
      <c r="N43" s="6"/>
      <c r="O43" s="81"/>
      <c r="P43" s="52"/>
      <c r="Q43" s="10"/>
      <c r="R43" s="10"/>
    </row>
    <row r="44" spans="1:18">
      <c r="A44" s="64"/>
      <c r="B44" s="64"/>
      <c r="C44" s="93"/>
      <c r="J44" s="94" t="s">
        <v>58</v>
      </c>
      <c r="K44" s="95"/>
      <c r="L44" s="96"/>
      <c r="M44" s="6"/>
      <c r="N44" s="97">
        <f>IF(D53&gt;D54,D54,D53)</f>
        <v>100000</v>
      </c>
      <c r="O44" s="98"/>
      <c r="P44" s="52"/>
      <c r="Q44" s="10"/>
      <c r="R44" s="10"/>
    </row>
    <row r="45" spans="1:18" ht="24.75" customHeight="1">
      <c r="A45" s="177" t="s">
        <v>57</v>
      </c>
      <c r="B45" s="178"/>
      <c r="C45" s="178"/>
      <c r="J45" s="188" t="s">
        <v>90</v>
      </c>
      <c r="K45" s="189"/>
      <c r="L45" s="189"/>
      <c r="M45" s="189"/>
      <c r="N45" s="5">
        <v>10000</v>
      </c>
      <c r="O45" s="100"/>
      <c r="P45" s="52"/>
      <c r="Q45" s="10"/>
      <c r="R45" s="10"/>
    </row>
    <row r="46" spans="1:18">
      <c r="A46" s="101" t="s">
        <v>60</v>
      </c>
      <c r="B46" s="102"/>
      <c r="C46" s="103"/>
      <c r="D46" s="104">
        <f>+K26</f>
        <v>0</v>
      </c>
      <c r="F46" s="145"/>
      <c r="G46" s="145"/>
      <c r="J46" s="184" t="s">
        <v>59</v>
      </c>
      <c r="K46" s="185"/>
      <c r="L46" s="185"/>
      <c r="M46" s="163"/>
      <c r="N46" s="6"/>
      <c r="O46" s="100"/>
      <c r="P46" s="52"/>
      <c r="Q46" s="10"/>
      <c r="R46" s="10"/>
    </row>
    <row r="47" spans="1:18">
      <c r="A47" s="101" t="s">
        <v>61</v>
      </c>
      <c r="B47" s="102"/>
      <c r="C47" s="103"/>
      <c r="D47" s="105">
        <v>75655</v>
      </c>
      <c r="F47" s="145"/>
      <c r="G47" s="145"/>
      <c r="J47" s="94" t="s">
        <v>84</v>
      </c>
      <c r="K47" s="95"/>
      <c r="L47" s="96"/>
      <c r="M47" s="6"/>
      <c r="N47" s="142">
        <f>D58</f>
        <v>5500</v>
      </c>
      <c r="O47" s="98"/>
      <c r="Q47" s="4"/>
      <c r="R47" s="4"/>
    </row>
    <row r="48" spans="1:18">
      <c r="A48" s="101" t="s">
        <v>62</v>
      </c>
      <c r="B48" s="102"/>
      <c r="C48" s="103"/>
      <c r="D48" s="71">
        <v>10000</v>
      </c>
      <c r="F48" s="146"/>
      <c r="G48" s="146"/>
      <c r="J48" s="184" t="s">
        <v>63</v>
      </c>
      <c r="K48" s="185"/>
      <c r="L48" s="185"/>
      <c r="M48" s="97"/>
      <c r="N48" s="7"/>
      <c r="O48" s="98"/>
      <c r="Q48" s="4"/>
      <c r="R48" s="4"/>
    </row>
    <row r="49" spans="1:19">
      <c r="A49" s="101" t="s">
        <v>64</v>
      </c>
      <c r="B49" s="102"/>
      <c r="C49" s="103"/>
      <c r="D49" s="71"/>
      <c r="F49" s="146"/>
      <c r="G49" s="146"/>
      <c r="J49" s="198" t="s">
        <v>66</v>
      </c>
      <c r="K49" s="199"/>
      <c r="L49" s="199"/>
      <c r="M49" s="106"/>
      <c r="N49" s="6"/>
      <c r="O49" s="107">
        <f>N47+N44+N48+N45</f>
        <v>115500</v>
      </c>
      <c r="Q49" s="4"/>
      <c r="R49" s="4"/>
    </row>
    <row r="50" spans="1:19">
      <c r="A50" s="101" t="s">
        <v>65</v>
      </c>
      <c r="B50" s="102"/>
      <c r="C50" s="103"/>
      <c r="D50" s="71"/>
      <c r="F50" s="146"/>
      <c r="G50" s="146"/>
      <c r="J50" s="200" t="s">
        <v>68</v>
      </c>
      <c r="K50" s="201"/>
      <c r="L50" s="201"/>
      <c r="M50" s="162"/>
      <c r="N50" s="7"/>
      <c r="O50" s="109">
        <f>IF(O42&lt;O49,0,O42-O49)</f>
        <v>259500</v>
      </c>
      <c r="Q50" s="43"/>
      <c r="R50" s="4"/>
    </row>
    <row r="51" spans="1:19">
      <c r="A51" s="101" t="s">
        <v>67</v>
      </c>
      <c r="B51" s="102"/>
      <c r="C51" s="103"/>
      <c r="D51" s="108">
        <v>20000</v>
      </c>
      <c r="E51" s="132"/>
      <c r="F51" s="147"/>
      <c r="G51" s="147"/>
      <c r="J51" s="110" t="s">
        <v>70</v>
      </c>
      <c r="K51" s="95"/>
      <c r="L51" s="6"/>
      <c r="M51" s="111"/>
      <c r="N51" s="112">
        <f>IF(O50&lt;0,0,O50)</f>
        <v>259500</v>
      </c>
      <c r="O51" s="107"/>
      <c r="Q51" s="4"/>
      <c r="R51" s="4"/>
      <c r="S51" s="167"/>
    </row>
    <row r="52" spans="1:19" ht="15.75" thickBot="1">
      <c r="A52" s="101" t="s">
        <v>69</v>
      </c>
      <c r="B52" s="102"/>
      <c r="C52" s="103"/>
      <c r="D52" s="71"/>
      <c r="E52" s="132"/>
      <c r="F52" s="146"/>
      <c r="G52" s="146"/>
      <c r="J52" s="198" t="s">
        <v>71</v>
      </c>
      <c r="K52" s="199"/>
      <c r="L52" s="199"/>
      <c r="M52" s="106"/>
      <c r="N52" s="6"/>
      <c r="O52" s="116">
        <f>IF(N51&lt;=250000,0,IF(N51&lt;=500000,((N51-250000)*0.1),IF(N51&lt;=1000000,((N51-500000)*0.2+25000),(((N51-1000000)*0.3)+125000))))</f>
        <v>950</v>
      </c>
      <c r="Q52" s="4"/>
      <c r="R52" s="4"/>
      <c r="S52" s="167"/>
    </row>
    <row r="53" spans="1:19" ht="15.75" thickBot="1">
      <c r="A53" s="113" t="s">
        <v>33</v>
      </c>
      <c r="B53" s="114"/>
      <c r="C53" s="96"/>
      <c r="D53" s="115">
        <f>SUM(D46:D52)</f>
        <v>105655</v>
      </c>
      <c r="E53" s="132"/>
      <c r="F53" s="148"/>
      <c r="G53" s="148"/>
      <c r="J53" s="198" t="s">
        <v>129</v>
      </c>
      <c r="K53" s="199"/>
      <c r="L53" s="199"/>
      <c r="M53" s="106"/>
      <c r="N53" s="6"/>
      <c r="O53" s="116">
        <f>IF(O52&lt;2000,O52,IF(N51&lt;=500000,2000,0))</f>
        <v>950</v>
      </c>
      <c r="Q53" s="4"/>
      <c r="R53" s="4"/>
      <c r="S53" s="167"/>
    </row>
    <row r="54" spans="1:19">
      <c r="A54" s="117" t="s">
        <v>72</v>
      </c>
      <c r="B54" s="118"/>
      <c r="C54" s="119"/>
      <c r="D54" s="120">
        <v>100000</v>
      </c>
      <c r="E54" s="132"/>
      <c r="F54" s="141"/>
      <c r="G54" s="141"/>
      <c r="J54" s="198" t="s">
        <v>130</v>
      </c>
      <c r="K54" s="199"/>
      <c r="L54" s="199"/>
      <c r="M54" s="106"/>
      <c r="N54" s="6"/>
      <c r="O54" s="116">
        <f>O52-O53</f>
        <v>0</v>
      </c>
      <c r="Q54" s="4"/>
      <c r="R54" s="4"/>
    </row>
    <row r="55" spans="1:19">
      <c r="A55" s="117"/>
      <c r="B55" s="118"/>
      <c r="C55" s="119"/>
      <c r="D55" s="120"/>
      <c r="E55" s="132"/>
      <c r="F55" s="141"/>
      <c r="G55" s="141"/>
      <c r="J55" s="94" t="s">
        <v>73</v>
      </c>
      <c r="K55" s="95"/>
      <c r="L55" s="121"/>
      <c r="M55" s="120"/>
      <c r="N55" s="6"/>
      <c r="O55" s="109">
        <f>ROUND(O54*0.03,0)</f>
        <v>0</v>
      </c>
      <c r="Q55" s="4"/>
      <c r="R55" s="4"/>
    </row>
    <row r="56" spans="1:19">
      <c r="A56" s="117"/>
      <c r="B56" s="118"/>
      <c r="C56" s="119"/>
      <c r="D56" s="120"/>
      <c r="E56" s="132"/>
      <c r="F56" s="141"/>
      <c r="G56" s="141"/>
      <c r="J56" s="198" t="s">
        <v>74</v>
      </c>
      <c r="K56" s="199"/>
      <c r="L56" s="199"/>
      <c r="M56" s="106"/>
      <c r="N56" s="6"/>
      <c r="O56" s="122">
        <f>O54+O55</f>
        <v>0</v>
      </c>
      <c r="Q56" s="4"/>
      <c r="R56" s="4"/>
    </row>
    <row r="57" spans="1:19" ht="15.75" thickBot="1">
      <c r="A57" s="135" t="s">
        <v>80</v>
      </c>
      <c r="B57" s="136"/>
      <c r="C57" s="136"/>
      <c r="D57" s="6"/>
      <c r="E57" s="141"/>
      <c r="F57" s="141"/>
      <c r="G57" s="141"/>
      <c r="J57" s="123" t="s">
        <v>75</v>
      </c>
      <c r="K57" s="76"/>
      <c r="L57" s="76"/>
      <c r="M57" s="171"/>
      <c r="N57" s="6"/>
      <c r="O57" s="88">
        <f>+L26</f>
        <v>0</v>
      </c>
      <c r="Q57" s="4"/>
      <c r="R57" s="4"/>
    </row>
    <row r="58" spans="1:19">
      <c r="A58" s="137" t="s">
        <v>81</v>
      </c>
      <c r="B58" s="138"/>
      <c r="C58" s="139"/>
      <c r="D58" s="160">
        <v>5500</v>
      </c>
      <c r="E58" s="132"/>
      <c r="F58" s="141"/>
      <c r="G58" s="141"/>
      <c r="J58" s="123" t="s">
        <v>76</v>
      </c>
      <c r="K58" s="76"/>
      <c r="L58" s="76"/>
      <c r="M58" s="171"/>
      <c r="N58" s="6"/>
      <c r="O58" s="124">
        <f>O56-O57</f>
        <v>0</v>
      </c>
      <c r="Q58" s="4"/>
      <c r="R58" s="4"/>
    </row>
    <row r="59" spans="1:19" ht="15.75" thickBot="1">
      <c r="A59" s="135"/>
      <c r="B59" s="136"/>
      <c r="C59" s="140"/>
      <c r="D59" s="140"/>
      <c r="E59" s="132"/>
      <c r="F59" s="132"/>
      <c r="G59" s="132"/>
      <c r="J59" s="125" t="s">
        <v>77</v>
      </c>
      <c r="K59" s="126"/>
      <c r="L59" s="126"/>
      <c r="M59" s="127"/>
      <c r="N59" s="128"/>
      <c r="O59" s="129">
        <f>O54/12</f>
        <v>0</v>
      </c>
      <c r="Q59" s="4"/>
      <c r="R59" s="4"/>
    </row>
    <row r="60" spans="1:19">
      <c r="A60" s="135" t="s">
        <v>88</v>
      </c>
      <c r="B60" s="132"/>
      <c r="C60" s="140"/>
      <c r="D60" s="140"/>
      <c r="E60" s="132"/>
      <c r="F60" s="132"/>
      <c r="Q60" s="4"/>
    </row>
    <row r="61" spans="1:19" ht="39.75" customHeight="1">
      <c r="A61" s="169" t="s">
        <v>86</v>
      </c>
      <c r="B61" s="169"/>
      <c r="C61" s="169"/>
      <c r="D61" s="169"/>
      <c r="E61" s="169"/>
      <c r="F61" s="169"/>
      <c r="G61" s="169"/>
      <c r="H61" s="169"/>
      <c r="I61" s="169"/>
      <c r="J61" s="169"/>
      <c r="K61" s="169"/>
      <c r="L61" s="169"/>
      <c r="Q61" s="4"/>
    </row>
    <row r="62" spans="1:19" ht="48.75" customHeight="1">
      <c r="A62" s="170" t="s">
        <v>87</v>
      </c>
      <c r="B62" s="170"/>
      <c r="C62" s="170"/>
      <c r="D62" s="170"/>
      <c r="E62" s="170"/>
      <c r="F62" s="170"/>
      <c r="G62" s="170"/>
      <c r="H62" s="170"/>
      <c r="I62" s="170"/>
      <c r="J62" s="170"/>
      <c r="K62" s="170"/>
      <c r="L62" s="170"/>
      <c r="Q62" s="4"/>
    </row>
    <row r="63" spans="1:19">
      <c r="A63" s="9" t="s">
        <v>89</v>
      </c>
      <c r="E63" s="140"/>
      <c r="F63" s="140"/>
      <c r="I63" s="130"/>
      <c r="Q63" s="4"/>
    </row>
    <row r="64" spans="1:19">
      <c r="A64" s="158"/>
      <c r="B64" s="159"/>
      <c r="C64" s="159"/>
      <c r="D64" s="153"/>
      <c r="E64" s="154"/>
      <c r="F64" s="154"/>
      <c r="G64" s="154"/>
      <c r="Q64" s="4"/>
      <c r="R64" s="4"/>
    </row>
    <row r="65" spans="1:18">
      <c r="A65" s="159"/>
      <c r="B65" s="159"/>
      <c r="C65" s="159"/>
      <c r="D65" s="153"/>
      <c r="E65" s="153"/>
      <c r="F65" s="153"/>
      <c r="G65" s="153"/>
      <c r="Q65" s="4"/>
      <c r="R65" s="4"/>
    </row>
    <row r="66" spans="1:18">
      <c r="A66" s="159"/>
      <c r="B66" s="159"/>
      <c r="C66" s="159"/>
      <c r="D66" s="153"/>
      <c r="E66" s="153"/>
      <c r="F66" s="153"/>
      <c r="G66" s="153"/>
      <c r="J66" s="9" t="s">
        <v>78</v>
      </c>
      <c r="Q66" s="4"/>
      <c r="R66" s="4"/>
    </row>
    <row r="67" spans="1:18">
      <c r="A67" s="154"/>
      <c r="B67" s="154"/>
      <c r="C67" s="153"/>
      <c r="D67" s="153"/>
      <c r="E67" s="153"/>
      <c r="F67" s="153"/>
      <c r="G67" s="153"/>
      <c r="Q67" s="4"/>
      <c r="R67" s="131"/>
    </row>
    <row r="68" spans="1:18">
      <c r="A68" s="154"/>
      <c r="B68" s="154"/>
      <c r="C68" s="153"/>
      <c r="D68" s="155"/>
      <c r="E68" s="153"/>
      <c r="F68" s="153"/>
      <c r="G68" s="153"/>
      <c r="P68" s="131"/>
      <c r="Q68" s="131"/>
      <c r="R68" s="4"/>
    </row>
    <row r="69" spans="1:18">
      <c r="A69" s="154"/>
      <c r="B69" s="154"/>
      <c r="C69" s="153"/>
      <c r="D69" s="153"/>
      <c r="E69" s="153"/>
      <c r="F69" s="153"/>
      <c r="G69" s="153"/>
      <c r="H69" s="131"/>
      <c r="I69" s="131"/>
      <c r="Q69" s="4"/>
      <c r="R69" s="132"/>
    </row>
    <row r="70" spans="1:18">
      <c r="A70" s="154"/>
      <c r="B70" s="154"/>
      <c r="C70" s="153"/>
      <c r="D70" s="153"/>
      <c r="E70" s="153"/>
      <c r="F70" s="153"/>
      <c r="G70" s="153"/>
      <c r="J70" s="133"/>
      <c r="P70" s="132"/>
      <c r="Q70" s="132"/>
      <c r="R70" s="4"/>
    </row>
    <row r="71" spans="1:18">
      <c r="A71" s="154"/>
      <c r="B71" s="154"/>
      <c r="C71" s="153"/>
      <c r="D71" s="155"/>
      <c r="E71" s="153"/>
      <c r="F71" s="153"/>
      <c r="G71" s="153"/>
      <c r="H71" s="132"/>
      <c r="I71" s="132"/>
      <c r="J71" s="134"/>
      <c r="Q71" s="4"/>
      <c r="R71" s="4"/>
    </row>
    <row r="72" spans="1:18">
      <c r="A72" s="154"/>
      <c r="B72" s="154"/>
      <c r="C72" s="153"/>
      <c r="D72" s="153"/>
      <c r="E72" s="153"/>
      <c r="F72" s="153"/>
      <c r="G72" s="153"/>
      <c r="J72" s="134"/>
      <c r="Q72" s="4"/>
      <c r="R72" s="4"/>
    </row>
    <row r="73" spans="1:18">
      <c r="A73" s="154"/>
      <c r="B73" s="154"/>
      <c r="C73" s="153"/>
      <c r="D73" s="153"/>
      <c r="E73" s="153"/>
      <c r="F73" s="153"/>
      <c r="G73" s="153"/>
      <c r="Q73" s="4"/>
      <c r="R73" s="4"/>
    </row>
    <row r="74" spans="1:18">
      <c r="A74" s="156"/>
      <c r="B74" s="154"/>
      <c r="C74" s="153"/>
      <c r="D74" s="153"/>
      <c r="E74" s="153"/>
      <c r="F74" s="153"/>
      <c r="G74" s="153"/>
      <c r="Q74" s="4"/>
      <c r="R74" s="4"/>
    </row>
    <row r="75" spans="1:18">
      <c r="A75" s="154"/>
      <c r="B75" s="154"/>
      <c r="C75" s="153"/>
      <c r="D75" s="153"/>
      <c r="E75" s="153"/>
      <c r="F75" s="153"/>
      <c r="G75" s="153"/>
      <c r="Q75" s="4"/>
      <c r="R75" s="4"/>
    </row>
    <row r="76" spans="1:18">
      <c r="A76" s="154"/>
      <c r="B76" s="154"/>
      <c r="C76" s="153"/>
      <c r="D76" s="153"/>
      <c r="E76" s="153"/>
      <c r="F76" s="153"/>
      <c r="G76" s="153"/>
      <c r="Q76" s="4"/>
      <c r="R76" s="4"/>
    </row>
    <row r="77" spans="1:18">
      <c r="A77" s="156"/>
      <c r="B77" s="154"/>
      <c r="C77" s="157"/>
      <c r="D77" s="153"/>
      <c r="E77" s="153"/>
      <c r="F77" s="153"/>
      <c r="G77" s="153"/>
      <c r="Q77" s="4"/>
      <c r="R77" s="4"/>
    </row>
    <row r="78" spans="1:18">
      <c r="E78"/>
      <c r="F78"/>
      <c r="G78"/>
      <c r="Q78" s="4"/>
      <c r="R78" s="4"/>
    </row>
    <row r="80" spans="1:18" ht="36" customHeight="1">
      <c r="A80" s="169"/>
      <c r="B80" s="169"/>
      <c r="C80" s="169"/>
      <c r="D80" s="169"/>
      <c r="E80" s="169"/>
      <c r="F80" s="169"/>
      <c r="G80" s="169"/>
      <c r="H80" s="169"/>
      <c r="I80" s="169"/>
      <c r="J80" s="169"/>
      <c r="K80" s="169"/>
      <c r="L80" s="169"/>
    </row>
    <row r="81" spans="1:12" ht="54.75" customHeight="1">
      <c r="A81" s="170"/>
      <c r="B81" s="170"/>
      <c r="C81" s="170"/>
      <c r="D81" s="170"/>
      <c r="E81" s="170"/>
      <c r="F81" s="170"/>
      <c r="G81" s="170"/>
      <c r="H81" s="170"/>
      <c r="I81" s="170"/>
      <c r="J81" s="170"/>
      <c r="K81" s="170"/>
      <c r="L81" s="170"/>
    </row>
  </sheetData>
  <mergeCells count="33">
    <mergeCell ref="A34:B34"/>
    <mergeCell ref="A45:C45"/>
    <mergeCell ref="J56:L56"/>
    <mergeCell ref="J50:L50"/>
    <mergeCell ref="I8:I11"/>
    <mergeCell ref="J8:J11"/>
    <mergeCell ref="J43:L43"/>
    <mergeCell ref="K8:K11"/>
    <mergeCell ref="L8:L11"/>
    <mergeCell ref="J42:L42"/>
    <mergeCell ref="J49:L49"/>
    <mergeCell ref="J46:L46"/>
    <mergeCell ref="J48:L48"/>
    <mergeCell ref="J52:L52"/>
    <mergeCell ref="J54:L54"/>
    <mergeCell ref="J45:M45"/>
    <mergeCell ref="J53:L53"/>
    <mergeCell ref="G2:O2"/>
    <mergeCell ref="A3:O3"/>
    <mergeCell ref="A8:A11"/>
    <mergeCell ref="B8:B11"/>
    <mergeCell ref="C8:D8"/>
    <mergeCell ref="E8:E11"/>
    <mergeCell ref="F8:F11"/>
    <mergeCell ref="G8:G11"/>
    <mergeCell ref="H8:H11"/>
    <mergeCell ref="M8:M11"/>
    <mergeCell ref="N8:N11"/>
    <mergeCell ref="O8:O11"/>
    <mergeCell ref="C9:C11"/>
    <mergeCell ref="D9:D11"/>
    <mergeCell ref="A4:O4"/>
    <mergeCell ref="A5:O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dimension ref="A1:S81"/>
  <sheetViews>
    <sheetView tabSelected="1" topLeftCell="A38" workbookViewId="0">
      <selection activeCell="O53" sqref="O53"/>
    </sheetView>
  </sheetViews>
  <sheetFormatPr defaultRowHeight="15"/>
  <cols>
    <col min="1" max="1" width="14.85546875" style="4" customWidth="1"/>
    <col min="2" max="2" width="7.85546875" style="4" customWidth="1"/>
    <col min="3" max="3" width="9.42578125" style="4" customWidth="1"/>
    <col min="4" max="4" width="9" style="4" customWidth="1"/>
    <col min="5" max="5" width="8.7109375" style="4" customWidth="1"/>
    <col min="6" max="6" width="7" style="4" customWidth="1"/>
    <col min="7" max="7" width="7.7109375" style="4" customWidth="1"/>
    <col min="8" max="8" width="7" style="4" customWidth="1"/>
    <col min="9" max="9" width="7.140625" style="4" customWidth="1"/>
    <col min="10" max="10" width="8.140625" style="4" customWidth="1"/>
    <col min="11" max="11" width="6.5703125" style="4" customWidth="1"/>
    <col min="12" max="12" width="8" style="4" customWidth="1"/>
    <col min="13" max="13" width="8.42578125" style="4" customWidth="1"/>
    <col min="14" max="14" width="8.7109375" style="4" customWidth="1"/>
    <col min="15" max="16" width="9.140625" style="4" customWidth="1"/>
    <col min="18" max="18" width="16.140625" customWidth="1"/>
  </cols>
  <sheetData>
    <row r="1" spans="1:18" s="3" customFormat="1">
      <c r="A1" s="1" t="s">
        <v>0</v>
      </c>
      <c r="B1" s="1" t="s">
        <v>1</v>
      </c>
      <c r="C1" s="1"/>
      <c r="D1" s="1"/>
      <c r="E1" s="1"/>
      <c r="F1" s="1"/>
      <c r="G1" s="1"/>
      <c r="H1" s="1"/>
      <c r="I1" s="1"/>
      <c r="J1" s="1"/>
      <c r="K1" s="1"/>
      <c r="L1" s="1"/>
      <c r="M1" s="1"/>
      <c r="N1" s="1"/>
      <c r="O1" s="1"/>
      <c r="P1" s="2"/>
    </row>
    <row r="2" spans="1:18" ht="15.75">
      <c r="B2" s="4" t="s">
        <v>2</v>
      </c>
      <c r="G2" s="172"/>
      <c r="H2" s="172"/>
      <c r="I2" s="172"/>
      <c r="J2" s="172"/>
      <c r="K2" s="172"/>
      <c r="L2" s="172"/>
      <c r="M2" s="172"/>
      <c r="N2" s="172"/>
      <c r="O2" s="172"/>
    </row>
    <row r="3" spans="1:18">
      <c r="A3" s="179" t="s">
        <v>91</v>
      </c>
      <c r="B3" s="179"/>
      <c r="C3" s="179"/>
      <c r="D3" s="179"/>
      <c r="E3" s="179"/>
      <c r="F3" s="179"/>
      <c r="G3" s="179"/>
      <c r="H3" s="179"/>
      <c r="I3" s="179"/>
      <c r="J3" s="179"/>
      <c r="K3" s="179"/>
      <c r="L3" s="179"/>
      <c r="M3" s="179"/>
      <c r="N3" s="179"/>
      <c r="O3" s="179"/>
    </row>
    <row r="4" spans="1:18">
      <c r="A4" s="180" t="s">
        <v>125</v>
      </c>
      <c r="B4" s="180"/>
      <c r="C4" s="180"/>
      <c r="D4" s="180"/>
      <c r="E4" s="180"/>
      <c r="F4" s="180"/>
      <c r="G4" s="180"/>
      <c r="H4" s="180"/>
      <c r="I4" s="180"/>
      <c r="J4" s="180"/>
      <c r="K4" s="180"/>
      <c r="L4" s="180"/>
      <c r="M4" s="180"/>
      <c r="N4" s="180"/>
      <c r="O4" s="180"/>
    </row>
    <row r="5" spans="1:18" ht="15.75">
      <c r="A5" s="173" t="s">
        <v>123</v>
      </c>
      <c r="B5" s="173"/>
      <c r="C5" s="173"/>
      <c r="D5" s="173"/>
      <c r="E5" s="173"/>
      <c r="F5" s="173"/>
      <c r="G5" s="173"/>
      <c r="H5" s="173"/>
      <c r="I5" s="173"/>
      <c r="J5" s="173"/>
      <c r="K5" s="173"/>
      <c r="L5" s="173"/>
      <c r="M5" s="173"/>
      <c r="N5" s="173"/>
      <c r="O5" s="173"/>
    </row>
    <row r="6" spans="1:18">
      <c r="A6" s="8" t="s">
        <v>4</v>
      </c>
      <c r="B6" s="9"/>
      <c r="C6" s="9"/>
      <c r="D6" s="9"/>
      <c r="E6" s="9" t="s">
        <v>5</v>
      </c>
      <c r="F6" s="9"/>
      <c r="G6" s="9"/>
      <c r="H6" s="9"/>
      <c r="I6" s="9"/>
      <c r="J6" s="9"/>
    </row>
    <row r="7" spans="1:18" ht="15.75" thickBot="1">
      <c r="A7" s="8" t="s">
        <v>82</v>
      </c>
      <c r="B7" s="9" t="s">
        <v>83</v>
      </c>
      <c r="C7" s="9"/>
      <c r="D7" s="9"/>
      <c r="E7" s="9" t="s">
        <v>6</v>
      </c>
      <c r="F7" s="9"/>
      <c r="G7" s="9"/>
      <c r="H7" s="9"/>
      <c r="I7" s="9"/>
      <c r="J7" s="9"/>
    </row>
    <row r="8" spans="1:18">
      <c r="A8" s="191" t="s">
        <v>7</v>
      </c>
      <c r="B8" s="181" t="s">
        <v>8</v>
      </c>
      <c r="C8" s="190" t="s">
        <v>9</v>
      </c>
      <c r="D8" s="190"/>
      <c r="E8" s="181" t="s">
        <v>10</v>
      </c>
      <c r="F8" s="181" t="s">
        <v>11</v>
      </c>
      <c r="G8" s="181" t="s">
        <v>12</v>
      </c>
      <c r="H8" s="181" t="s">
        <v>13</v>
      </c>
      <c r="I8" s="181" t="s">
        <v>14</v>
      </c>
      <c r="J8" s="181" t="s">
        <v>15</v>
      </c>
      <c r="K8" s="181" t="s">
        <v>16</v>
      </c>
      <c r="L8" s="181" t="s">
        <v>17</v>
      </c>
      <c r="M8" s="174" t="s">
        <v>18</v>
      </c>
      <c r="N8" s="174" t="s">
        <v>19</v>
      </c>
      <c r="O8" s="174" t="s">
        <v>20</v>
      </c>
      <c r="P8" s="10"/>
    </row>
    <row r="9" spans="1:18">
      <c r="A9" s="192"/>
      <c r="B9" s="182"/>
      <c r="C9" s="194" t="s">
        <v>21</v>
      </c>
      <c r="D9" s="195" t="s">
        <v>22</v>
      </c>
      <c r="E9" s="182"/>
      <c r="F9" s="182"/>
      <c r="G9" s="182"/>
      <c r="H9" s="182"/>
      <c r="I9" s="182"/>
      <c r="J9" s="182"/>
      <c r="K9" s="182"/>
      <c r="L9" s="182"/>
      <c r="M9" s="175"/>
      <c r="N9" s="175"/>
      <c r="O9" s="175"/>
      <c r="P9" s="10"/>
    </row>
    <row r="10" spans="1:18">
      <c r="A10" s="192"/>
      <c r="B10" s="182"/>
      <c r="C10" s="182"/>
      <c r="D10" s="196"/>
      <c r="E10" s="182"/>
      <c r="F10" s="182"/>
      <c r="G10" s="182"/>
      <c r="H10" s="182"/>
      <c r="I10" s="182"/>
      <c r="J10" s="182"/>
      <c r="K10" s="182"/>
      <c r="L10" s="182"/>
      <c r="M10" s="175"/>
      <c r="N10" s="175"/>
      <c r="O10" s="175"/>
      <c r="P10" s="10"/>
    </row>
    <row r="11" spans="1:18" ht="42.75" customHeight="1" thickBot="1">
      <c r="A11" s="193"/>
      <c r="B11" s="183"/>
      <c r="C11" s="183"/>
      <c r="D11" s="197"/>
      <c r="E11" s="183"/>
      <c r="F11" s="183"/>
      <c r="G11" s="183"/>
      <c r="H11" s="183"/>
      <c r="I11" s="183"/>
      <c r="J11" s="183"/>
      <c r="K11" s="183"/>
      <c r="L11" s="183"/>
      <c r="M11" s="176"/>
      <c r="N11" s="176"/>
      <c r="O11" s="176"/>
      <c r="P11" s="10"/>
    </row>
    <row r="12" spans="1:18" ht="39">
      <c r="A12" s="11" t="s">
        <v>23</v>
      </c>
      <c r="B12" s="12"/>
      <c r="C12" s="12"/>
      <c r="D12" s="13"/>
      <c r="E12" s="12"/>
      <c r="F12" s="14">
        <f t="shared" ref="F12:F25" si="0">IF(E12&gt;0,800,0)</f>
        <v>0</v>
      </c>
      <c r="G12" s="12"/>
      <c r="H12" s="12"/>
      <c r="I12" s="12"/>
      <c r="J12" s="15">
        <f>B12+C12+E12+G12+I12+H12</f>
        <v>0</v>
      </c>
      <c r="K12" s="12"/>
      <c r="L12" s="12"/>
      <c r="M12" s="16">
        <f>+J12-K12-L12</f>
        <v>0</v>
      </c>
      <c r="N12" s="12"/>
      <c r="O12" s="17">
        <f>IF(N12&gt;1250,N12-1250,0)</f>
        <v>0</v>
      </c>
      <c r="P12" s="10"/>
    </row>
    <row r="13" spans="1:18">
      <c r="A13" s="18" t="s">
        <v>126</v>
      </c>
      <c r="B13" s="19">
        <v>10000</v>
      </c>
      <c r="C13" s="19">
        <v>6000</v>
      </c>
      <c r="D13" s="20">
        <v>7500</v>
      </c>
      <c r="E13" s="19">
        <v>4500</v>
      </c>
      <c r="F13" s="21">
        <f t="shared" si="0"/>
        <v>800</v>
      </c>
      <c r="G13" s="19">
        <f>10500+8450</f>
        <v>18950</v>
      </c>
      <c r="H13" s="19"/>
      <c r="I13" s="22"/>
      <c r="J13" s="15">
        <f>B13+C13+E13+G13+I13+H13</f>
        <v>39450</v>
      </c>
      <c r="K13" s="23">
        <f t="shared" ref="K13:K25" si="1">ROUND(+B13*0.12,0)</f>
        <v>1200</v>
      </c>
      <c r="L13" s="24">
        <v>500</v>
      </c>
      <c r="M13" s="16">
        <f>+J13-K13-L13</f>
        <v>37750</v>
      </c>
      <c r="N13" s="25"/>
      <c r="O13" s="17">
        <f>IF(N13&gt;1250,N13-1250,0)</f>
        <v>0</v>
      </c>
      <c r="Q13" s="149"/>
    </row>
    <row r="14" spans="1:18">
      <c r="A14" s="26" t="s">
        <v>24</v>
      </c>
      <c r="B14" s="19">
        <v>10000</v>
      </c>
      <c r="C14" s="19">
        <v>6000</v>
      </c>
      <c r="D14" s="20">
        <v>7500</v>
      </c>
      <c r="E14" s="19">
        <v>4500</v>
      </c>
      <c r="F14" s="21">
        <f t="shared" si="0"/>
        <v>800</v>
      </c>
      <c r="G14" s="19">
        <f>10500+8450</f>
        <v>18950</v>
      </c>
      <c r="H14" s="19"/>
      <c r="I14" s="27"/>
      <c r="J14" s="15">
        <f t="shared" ref="J14:J25" si="2">B14+C14+E14+G14+I14+H14</f>
        <v>39450</v>
      </c>
      <c r="K14" s="28">
        <f t="shared" si="1"/>
        <v>1200</v>
      </c>
      <c r="L14" s="24"/>
      <c r="M14" s="16">
        <f t="shared" ref="M14:M25" si="3">+J14-K14-L14</f>
        <v>38250</v>
      </c>
      <c r="N14" s="29"/>
      <c r="O14" s="30">
        <f t="shared" ref="O14:O25" si="4">IF(N14&gt;1250,N14-1250,0)</f>
        <v>0</v>
      </c>
    </row>
    <row r="15" spans="1:18">
      <c r="A15" s="26" t="s">
        <v>25</v>
      </c>
      <c r="B15" s="19">
        <v>10000</v>
      </c>
      <c r="C15" s="19">
        <v>6000</v>
      </c>
      <c r="D15" s="20">
        <v>7500</v>
      </c>
      <c r="E15" s="19">
        <v>4500</v>
      </c>
      <c r="F15" s="21">
        <f t="shared" si="0"/>
        <v>800</v>
      </c>
      <c r="G15" s="19">
        <f>10500+8450</f>
        <v>18950</v>
      </c>
      <c r="H15" s="19"/>
      <c r="I15" s="27"/>
      <c r="J15" s="15">
        <f>B15+C15+E15+G15+I15+H15</f>
        <v>39450</v>
      </c>
      <c r="K15" s="28">
        <f t="shared" si="1"/>
        <v>1200</v>
      </c>
      <c r="L15" s="24"/>
      <c r="M15" s="16">
        <f>+J15-K15-L15</f>
        <v>38250</v>
      </c>
      <c r="N15" s="29"/>
      <c r="O15" s="30">
        <f t="shared" si="4"/>
        <v>0</v>
      </c>
    </row>
    <row r="16" spans="1:18">
      <c r="A16" s="26" t="s">
        <v>26</v>
      </c>
      <c r="B16" s="19">
        <v>10000</v>
      </c>
      <c r="C16" s="19">
        <v>6000</v>
      </c>
      <c r="D16" s="20">
        <v>7500</v>
      </c>
      <c r="E16" s="19">
        <v>5000</v>
      </c>
      <c r="F16" s="21">
        <f t="shared" si="0"/>
        <v>800</v>
      </c>
      <c r="G16" s="19">
        <v>13000</v>
      </c>
      <c r="H16" s="19"/>
      <c r="I16" s="27"/>
      <c r="J16" s="15">
        <f>B16+C16+E16+G16+I16+H16</f>
        <v>34000</v>
      </c>
      <c r="K16" s="23">
        <f t="shared" si="1"/>
        <v>1200</v>
      </c>
      <c r="L16" s="24"/>
      <c r="M16" s="16">
        <f>+J16-K16-L16</f>
        <v>32800</v>
      </c>
      <c r="N16" s="29"/>
      <c r="O16" s="30">
        <f t="shared" si="4"/>
        <v>0</v>
      </c>
      <c r="Q16">
        <v>45000</v>
      </c>
      <c r="R16">
        <f>Q16*4</f>
        <v>180000</v>
      </c>
    </row>
    <row r="17" spans="1:19">
      <c r="A17" s="26" t="s">
        <v>27</v>
      </c>
      <c r="B17" s="19">
        <v>10000</v>
      </c>
      <c r="C17" s="19">
        <v>6000</v>
      </c>
      <c r="D17" s="20">
        <v>7500</v>
      </c>
      <c r="E17" s="19">
        <v>5000</v>
      </c>
      <c r="F17" s="21">
        <f t="shared" si="0"/>
        <v>800</v>
      </c>
      <c r="G17" s="19">
        <v>13000</v>
      </c>
      <c r="H17" s="19"/>
      <c r="I17" s="27"/>
      <c r="J17" s="15">
        <f>B17+C17+E17+G17+I17+H17</f>
        <v>34000</v>
      </c>
      <c r="K17" s="23">
        <f t="shared" si="1"/>
        <v>1200</v>
      </c>
      <c r="L17" s="24"/>
      <c r="M17" s="16">
        <f>+J17-K17-L17</f>
        <v>32800</v>
      </c>
      <c r="N17" s="29"/>
      <c r="O17" s="30">
        <f t="shared" si="4"/>
        <v>0</v>
      </c>
      <c r="Q17">
        <f>Q16-18000-9000-5000</f>
        <v>13000</v>
      </c>
      <c r="S17">
        <v>2</v>
      </c>
    </row>
    <row r="18" spans="1:19">
      <c r="A18" s="26" t="s">
        <v>85</v>
      </c>
      <c r="B18" s="19"/>
      <c r="C18" s="19"/>
      <c r="D18" s="20"/>
      <c r="E18" s="19"/>
      <c r="F18" s="21"/>
      <c r="G18" s="19"/>
      <c r="H18" s="19"/>
      <c r="I18" s="27"/>
      <c r="J18" s="15">
        <f>B18+C18+E18+G18+I18+H18</f>
        <v>0</v>
      </c>
      <c r="K18" s="23">
        <f t="shared" si="1"/>
        <v>0</v>
      </c>
      <c r="L18" s="24"/>
      <c r="M18" s="16">
        <f>+J18-K18-L18</f>
        <v>0</v>
      </c>
      <c r="N18" s="29"/>
      <c r="O18" s="30"/>
    </row>
    <row r="19" spans="1:19">
      <c r="A19" s="26" t="s">
        <v>28</v>
      </c>
      <c r="B19" s="19">
        <v>10000</v>
      </c>
      <c r="C19" s="19">
        <v>6000</v>
      </c>
      <c r="D19" s="20">
        <v>7500</v>
      </c>
      <c r="E19" s="19">
        <v>5000</v>
      </c>
      <c r="F19" s="21">
        <f t="shared" si="0"/>
        <v>800</v>
      </c>
      <c r="G19" s="19">
        <v>13000</v>
      </c>
      <c r="H19" s="19"/>
      <c r="I19" s="27">
        <v>33000</v>
      </c>
      <c r="J19" s="15">
        <f t="shared" si="2"/>
        <v>67000</v>
      </c>
      <c r="K19" s="23">
        <f t="shared" si="1"/>
        <v>1200</v>
      </c>
      <c r="L19" s="24"/>
      <c r="M19" s="16">
        <f t="shared" si="3"/>
        <v>65800</v>
      </c>
      <c r="N19" s="29"/>
      <c r="O19" s="30">
        <f t="shared" si="4"/>
        <v>0</v>
      </c>
    </row>
    <row r="20" spans="1:19">
      <c r="A20" s="26" t="s">
        <v>29</v>
      </c>
      <c r="B20" s="19">
        <v>10000</v>
      </c>
      <c r="C20" s="19">
        <v>6000</v>
      </c>
      <c r="D20" s="20">
        <v>7500</v>
      </c>
      <c r="E20" s="19">
        <v>5000</v>
      </c>
      <c r="F20" s="21">
        <f t="shared" si="0"/>
        <v>800</v>
      </c>
      <c r="G20" s="19">
        <v>13000</v>
      </c>
      <c r="H20" s="19"/>
      <c r="I20" s="27"/>
      <c r="J20" s="15">
        <f t="shared" si="2"/>
        <v>34000</v>
      </c>
      <c r="K20" s="23">
        <f t="shared" si="1"/>
        <v>1200</v>
      </c>
      <c r="L20" s="24"/>
      <c r="M20" s="16">
        <f t="shared" si="3"/>
        <v>32800</v>
      </c>
      <c r="N20" s="29"/>
      <c r="O20" s="30">
        <f t="shared" si="4"/>
        <v>0</v>
      </c>
    </row>
    <row r="21" spans="1:19">
      <c r="A21" s="26" t="s">
        <v>30</v>
      </c>
      <c r="B21" s="19">
        <v>10000</v>
      </c>
      <c r="C21" s="19">
        <v>6000</v>
      </c>
      <c r="D21" s="20">
        <v>7500</v>
      </c>
      <c r="E21" s="19">
        <v>5000</v>
      </c>
      <c r="F21" s="21">
        <f t="shared" si="0"/>
        <v>800</v>
      </c>
      <c r="G21" s="19">
        <v>13000</v>
      </c>
      <c r="H21" s="19"/>
      <c r="I21" s="20"/>
      <c r="J21" s="15">
        <f t="shared" si="2"/>
        <v>34000</v>
      </c>
      <c r="K21" s="23">
        <f t="shared" si="1"/>
        <v>1200</v>
      </c>
      <c r="L21" s="24"/>
      <c r="M21" s="16">
        <f t="shared" si="3"/>
        <v>32800</v>
      </c>
      <c r="N21" s="29"/>
      <c r="O21" s="30">
        <f t="shared" si="4"/>
        <v>0</v>
      </c>
    </row>
    <row r="22" spans="1:19">
      <c r="A22" s="26" t="s">
        <v>31</v>
      </c>
      <c r="B22" s="19">
        <v>10000</v>
      </c>
      <c r="C22" s="19">
        <v>6000</v>
      </c>
      <c r="D22" s="20">
        <v>7500</v>
      </c>
      <c r="E22" s="19">
        <v>5000</v>
      </c>
      <c r="F22" s="21">
        <f t="shared" si="0"/>
        <v>800</v>
      </c>
      <c r="G22" s="19">
        <v>13000</v>
      </c>
      <c r="H22" s="19"/>
      <c r="I22" s="20"/>
      <c r="J22" s="15">
        <f t="shared" si="2"/>
        <v>34000</v>
      </c>
      <c r="K22" s="23">
        <f t="shared" si="1"/>
        <v>1200</v>
      </c>
      <c r="L22" s="24"/>
      <c r="M22" s="16">
        <f t="shared" si="3"/>
        <v>32800</v>
      </c>
      <c r="N22" s="29"/>
      <c r="O22" s="30">
        <f t="shared" si="4"/>
        <v>0</v>
      </c>
    </row>
    <row r="23" spans="1:19">
      <c r="A23" s="26" t="s">
        <v>127</v>
      </c>
      <c r="B23" s="19">
        <v>10000</v>
      </c>
      <c r="C23" s="19">
        <v>6000</v>
      </c>
      <c r="D23" s="20">
        <v>7500</v>
      </c>
      <c r="E23" s="19">
        <v>5000</v>
      </c>
      <c r="F23" s="21">
        <f t="shared" si="0"/>
        <v>800</v>
      </c>
      <c r="G23" s="19">
        <v>13000</v>
      </c>
      <c r="H23" s="19"/>
      <c r="I23" s="20"/>
      <c r="J23" s="15">
        <f t="shared" si="2"/>
        <v>34000</v>
      </c>
      <c r="K23" s="23">
        <f t="shared" si="1"/>
        <v>1200</v>
      </c>
      <c r="L23" s="24"/>
      <c r="M23" s="16">
        <f t="shared" si="3"/>
        <v>32800</v>
      </c>
      <c r="N23" s="29"/>
      <c r="O23" s="30">
        <f t="shared" si="4"/>
        <v>0</v>
      </c>
    </row>
    <row r="24" spans="1:19">
      <c r="A24" s="26" t="s">
        <v>32</v>
      </c>
      <c r="B24" s="19">
        <v>10000</v>
      </c>
      <c r="C24" s="19">
        <v>6000</v>
      </c>
      <c r="D24" s="20">
        <v>7500</v>
      </c>
      <c r="E24" s="19">
        <v>5000</v>
      </c>
      <c r="F24" s="21">
        <f t="shared" si="0"/>
        <v>800</v>
      </c>
      <c r="G24" s="19">
        <v>13000</v>
      </c>
      <c r="H24" s="19"/>
      <c r="I24" s="20"/>
      <c r="J24" s="15">
        <f t="shared" si="2"/>
        <v>34000</v>
      </c>
      <c r="K24" s="23">
        <f t="shared" si="1"/>
        <v>1200</v>
      </c>
      <c r="L24" s="24"/>
      <c r="M24" s="16">
        <f t="shared" si="3"/>
        <v>32800</v>
      </c>
      <c r="N24" s="29"/>
      <c r="O24" s="30">
        <f t="shared" si="4"/>
        <v>0</v>
      </c>
    </row>
    <row r="25" spans="1:19" ht="15.75" thickBot="1">
      <c r="A25" s="164">
        <v>41699</v>
      </c>
      <c r="B25" s="19">
        <v>10000</v>
      </c>
      <c r="C25" s="19">
        <v>9000</v>
      </c>
      <c r="D25" s="20">
        <v>7500</v>
      </c>
      <c r="E25" s="19">
        <v>5000</v>
      </c>
      <c r="F25" s="21">
        <f t="shared" si="0"/>
        <v>800</v>
      </c>
      <c r="G25" s="19">
        <v>13000</v>
      </c>
      <c r="H25" s="19"/>
      <c r="I25" s="20"/>
      <c r="J25" s="15">
        <f t="shared" si="2"/>
        <v>37000</v>
      </c>
      <c r="K25" s="23">
        <f t="shared" si="1"/>
        <v>1200</v>
      </c>
      <c r="L25" s="24"/>
      <c r="M25" s="16">
        <f t="shared" si="3"/>
        <v>35800</v>
      </c>
      <c r="N25" s="31"/>
      <c r="O25" s="32">
        <f t="shared" si="4"/>
        <v>0</v>
      </c>
    </row>
    <row r="26" spans="1:19" ht="15.75" thickBot="1">
      <c r="A26" s="33" t="s">
        <v>33</v>
      </c>
      <c r="B26" s="34">
        <f>SUM(B12:B25)</f>
        <v>120000</v>
      </c>
      <c r="C26" s="34">
        <f t="shared" ref="C26:O26" si="5">SUM(C12:C25)</f>
        <v>75000</v>
      </c>
      <c r="D26" s="34">
        <f t="shared" si="5"/>
        <v>90000</v>
      </c>
      <c r="E26" s="34">
        <f t="shared" si="5"/>
        <v>58500</v>
      </c>
      <c r="F26" s="34">
        <f t="shared" si="5"/>
        <v>9600</v>
      </c>
      <c r="G26" s="34">
        <f t="shared" si="5"/>
        <v>173850</v>
      </c>
      <c r="H26" s="34">
        <f t="shared" si="5"/>
        <v>0</v>
      </c>
      <c r="I26" s="34">
        <f t="shared" si="5"/>
        <v>33000</v>
      </c>
      <c r="J26" s="34">
        <f t="shared" si="5"/>
        <v>460350</v>
      </c>
      <c r="K26" s="34">
        <f t="shared" si="5"/>
        <v>14400</v>
      </c>
      <c r="L26" s="34">
        <f t="shared" si="5"/>
        <v>500</v>
      </c>
      <c r="M26" s="34">
        <f t="shared" si="5"/>
        <v>445450</v>
      </c>
      <c r="N26" s="34">
        <f t="shared" si="5"/>
        <v>0</v>
      </c>
      <c r="O26" s="34">
        <f t="shared" si="5"/>
        <v>0</v>
      </c>
    </row>
    <row r="27" spans="1:19" ht="15.75" thickBot="1">
      <c r="A27" s="35" t="s">
        <v>34</v>
      </c>
      <c r="B27" s="36">
        <f>+B26</f>
        <v>120000</v>
      </c>
      <c r="C27" s="36">
        <f t="shared" ref="C27:O27" si="6">+C26</f>
        <v>75000</v>
      </c>
      <c r="D27" s="36">
        <f t="shared" si="6"/>
        <v>90000</v>
      </c>
      <c r="E27" s="36">
        <f t="shared" si="6"/>
        <v>58500</v>
      </c>
      <c r="F27" s="37">
        <f t="shared" si="6"/>
        <v>9600</v>
      </c>
      <c r="G27" s="36">
        <f t="shared" si="6"/>
        <v>173850</v>
      </c>
      <c r="H27" s="36">
        <f t="shared" si="6"/>
        <v>0</v>
      </c>
      <c r="I27" s="38">
        <f t="shared" si="6"/>
        <v>33000</v>
      </c>
      <c r="J27" s="39">
        <f t="shared" si="6"/>
        <v>460350</v>
      </c>
      <c r="K27" s="38">
        <f t="shared" si="6"/>
        <v>14400</v>
      </c>
      <c r="L27" s="36">
        <f t="shared" si="6"/>
        <v>500</v>
      </c>
      <c r="M27" s="37">
        <f t="shared" si="6"/>
        <v>445450</v>
      </c>
      <c r="N27" s="36">
        <f t="shared" si="6"/>
        <v>0</v>
      </c>
      <c r="O27" s="37">
        <f t="shared" si="6"/>
        <v>0</v>
      </c>
    </row>
    <row r="28" spans="1:19" ht="15.75" thickBot="1">
      <c r="A28" s="40"/>
      <c r="B28" s="41"/>
      <c r="C28" s="42"/>
      <c r="D28" s="41"/>
      <c r="E28" s="41"/>
      <c r="F28" s="41"/>
      <c r="G28" s="41"/>
      <c r="H28" s="150"/>
      <c r="I28" s="41"/>
      <c r="J28" s="41"/>
      <c r="K28" s="41"/>
      <c r="L28" s="41"/>
      <c r="M28" s="10"/>
      <c r="N28" s="43">
        <f>+O26-O27</f>
        <v>0</v>
      </c>
    </row>
    <row r="29" spans="1:19">
      <c r="A29" s="44" t="s">
        <v>35</v>
      </c>
      <c r="B29" s="45"/>
      <c r="D29" s="46" t="s">
        <v>36</v>
      </c>
      <c r="E29" s="47"/>
      <c r="F29" s="8"/>
      <c r="G29" s="8"/>
      <c r="H29" s="10"/>
      <c r="J29" s="44" t="s">
        <v>111</v>
      </c>
      <c r="K29" s="48"/>
      <c r="L29" s="49"/>
      <c r="M29" s="49"/>
      <c r="N29" s="49"/>
      <c r="O29" s="50" t="s">
        <v>36</v>
      </c>
      <c r="Q29" s="4"/>
      <c r="R29" s="4"/>
    </row>
    <row r="30" spans="1:19">
      <c r="A30" s="47"/>
      <c r="B30" s="8"/>
      <c r="D30" s="51"/>
      <c r="E30" s="47"/>
      <c r="F30" s="8"/>
      <c r="G30" s="8"/>
      <c r="H30" s="143"/>
      <c r="I30" s="9"/>
      <c r="J30" s="52"/>
      <c r="K30" s="53"/>
      <c r="L30" s="54"/>
      <c r="M30" s="54"/>
      <c r="N30" s="10"/>
      <c r="O30" s="55"/>
      <c r="Q30" s="4"/>
      <c r="R30" s="4"/>
    </row>
    <row r="31" spans="1:19">
      <c r="A31" s="56" t="s">
        <v>37</v>
      </c>
      <c r="B31" s="54"/>
      <c r="D31" s="57">
        <f>+E27</f>
        <v>58500</v>
      </c>
      <c r="E31" s="58"/>
      <c r="F31" s="143"/>
      <c r="G31" s="143"/>
      <c r="J31" s="59" t="s">
        <v>38</v>
      </c>
      <c r="K31" s="60"/>
      <c r="L31" s="61"/>
      <c r="M31" s="61"/>
      <c r="N31" s="6"/>
      <c r="O31" s="62">
        <f>B27</f>
        <v>120000</v>
      </c>
      <c r="Q31" s="4"/>
      <c r="R31" s="4"/>
    </row>
    <row r="32" spans="1:19">
      <c r="A32" s="56" t="s">
        <v>39</v>
      </c>
      <c r="B32" s="54"/>
      <c r="D32" s="57">
        <f>F26</f>
        <v>9600</v>
      </c>
      <c r="E32" s="58"/>
      <c r="F32" s="143"/>
      <c r="G32" s="143"/>
      <c r="H32" s="43"/>
      <c r="J32" s="59" t="s">
        <v>40</v>
      </c>
      <c r="K32" s="60" t="s">
        <v>3</v>
      </c>
      <c r="L32" s="61"/>
      <c r="M32" s="61"/>
      <c r="N32" s="6"/>
      <c r="O32" s="62">
        <f>IF(D26=0,C26,D43)</f>
        <v>15000</v>
      </c>
      <c r="Q32" s="4"/>
      <c r="R32" s="4"/>
    </row>
    <row r="33" spans="1:18" ht="15.75" thickBot="1">
      <c r="A33" s="63"/>
      <c r="B33" s="64"/>
      <c r="D33" s="65">
        <f>+D31-D32</f>
        <v>48900</v>
      </c>
      <c r="E33" s="66"/>
      <c r="F33" s="70"/>
      <c r="G33" s="70"/>
      <c r="J33" s="59" t="s">
        <v>41</v>
      </c>
      <c r="K33" s="60"/>
      <c r="L33" s="61"/>
      <c r="M33" s="61"/>
      <c r="N33" s="6"/>
      <c r="O33" s="62">
        <f>D33</f>
        <v>48900</v>
      </c>
      <c r="Q33" s="4"/>
      <c r="R33" s="4"/>
    </row>
    <row r="34" spans="1:18" ht="15.75" thickTop="1">
      <c r="A34" s="186" t="s">
        <v>42</v>
      </c>
      <c r="B34" s="187"/>
      <c r="D34" s="57">
        <f>+C27</f>
        <v>75000</v>
      </c>
      <c r="E34" s="58"/>
      <c r="F34" s="143"/>
      <c r="G34" s="143"/>
      <c r="J34" s="59" t="s">
        <v>43</v>
      </c>
      <c r="K34" s="60"/>
      <c r="L34" s="61"/>
      <c r="M34" s="61"/>
      <c r="N34" s="6"/>
      <c r="O34" s="62">
        <f>G27</f>
        <v>173850</v>
      </c>
      <c r="Q34" s="4"/>
      <c r="R34" s="4"/>
    </row>
    <row r="35" spans="1:18">
      <c r="A35" s="56" t="s">
        <v>44</v>
      </c>
      <c r="B35" s="54"/>
      <c r="D35" s="67">
        <f>ROUND(B27*0.5,0)</f>
        <v>60000</v>
      </c>
      <c r="E35" s="58"/>
      <c r="F35" s="143"/>
      <c r="G35" s="143"/>
      <c r="J35" s="59" t="s">
        <v>79</v>
      </c>
      <c r="K35" s="60"/>
      <c r="L35" s="61"/>
      <c r="M35" s="61"/>
      <c r="N35" s="6"/>
      <c r="O35" s="62">
        <f>I27</f>
        <v>33000</v>
      </c>
      <c r="Q35" s="4"/>
      <c r="R35" s="4"/>
    </row>
    <row r="36" spans="1:18">
      <c r="A36" s="63" t="s">
        <v>45</v>
      </c>
      <c r="B36" s="68">
        <f>+D27</f>
        <v>90000</v>
      </c>
      <c r="D36" s="69"/>
      <c r="E36" s="58"/>
      <c r="F36" s="143"/>
      <c r="G36" s="143"/>
      <c r="J36" s="59" t="s">
        <v>46</v>
      </c>
      <c r="K36" s="60"/>
      <c r="L36" s="61"/>
      <c r="M36" s="61"/>
      <c r="N36" s="6"/>
      <c r="O36" s="62">
        <f>H26</f>
        <v>0</v>
      </c>
      <c r="Q36" s="4"/>
      <c r="R36" s="4"/>
    </row>
    <row r="37" spans="1:18">
      <c r="A37" s="63"/>
      <c r="B37" s="70"/>
      <c r="D37" s="69"/>
      <c r="E37" s="58"/>
      <c r="F37" s="143"/>
      <c r="G37" s="143"/>
      <c r="J37" s="56" t="s">
        <v>47</v>
      </c>
      <c r="K37" s="54"/>
      <c r="L37" s="71"/>
      <c r="M37" s="71"/>
      <c r="N37" s="10"/>
      <c r="O37" s="72">
        <v>5000</v>
      </c>
      <c r="Q37" s="4"/>
      <c r="R37" s="4"/>
    </row>
    <row r="38" spans="1:18">
      <c r="A38" s="63"/>
      <c r="B38" s="70"/>
      <c r="D38" s="69"/>
      <c r="E38" s="58"/>
      <c r="F38" s="143"/>
      <c r="G38" s="143"/>
      <c r="J38" s="59" t="s">
        <v>48</v>
      </c>
      <c r="K38" s="60"/>
      <c r="L38" s="61"/>
      <c r="M38" s="61"/>
      <c r="N38" s="6"/>
      <c r="O38" s="73">
        <v>900000</v>
      </c>
      <c r="Q38" s="4"/>
      <c r="R38" s="4"/>
    </row>
    <row r="39" spans="1:18">
      <c r="A39" s="63" t="s">
        <v>49</v>
      </c>
      <c r="B39" s="74">
        <f>+B27</f>
        <v>120000</v>
      </c>
      <c r="D39" s="69"/>
      <c r="E39" s="58"/>
      <c r="F39" s="143"/>
      <c r="G39" s="143"/>
      <c r="I39" s="9"/>
      <c r="J39" s="75"/>
      <c r="K39" s="76" t="s">
        <v>3</v>
      </c>
      <c r="L39" s="77" t="s">
        <v>50</v>
      </c>
      <c r="M39" s="77"/>
      <c r="N39" s="6"/>
      <c r="O39" s="62">
        <f>SUM(O31:O38)</f>
        <v>1295750</v>
      </c>
      <c r="Q39" s="4"/>
      <c r="R39" s="4"/>
    </row>
    <row r="40" spans="1:18">
      <c r="A40" s="63" t="s">
        <v>51</v>
      </c>
      <c r="B40" s="78">
        <f>ROUND(B39*0.1,0)</f>
        <v>12000</v>
      </c>
      <c r="D40" s="79">
        <f>+B36-B40</f>
        <v>78000</v>
      </c>
      <c r="E40" s="80"/>
      <c r="F40" s="144"/>
      <c r="G40" s="144"/>
      <c r="I40" s="9"/>
      <c r="J40" s="56" t="s">
        <v>52</v>
      </c>
      <c r="K40" s="54"/>
      <c r="L40" s="10"/>
      <c r="M40" s="71"/>
      <c r="N40" s="71"/>
      <c r="O40" s="81"/>
      <c r="Q40" s="4"/>
      <c r="R40" s="4"/>
    </row>
    <row r="41" spans="1:18">
      <c r="A41" s="63" t="s">
        <v>53</v>
      </c>
      <c r="B41" s="82"/>
      <c r="D41" s="83">
        <f>MIN(D34:D40)</f>
        <v>60000</v>
      </c>
      <c r="E41" s="80"/>
      <c r="F41" s="144"/>
      <c r="G41" s="144"/>
      <c r="I41" s="9"/>
      <c r="J41" s="56"/>
      <c r="K41" s="84" t="s">
        <v>54</v>
      </c>
      <c r="L41" s="10"/>
      <c r="M41" s="85"/>
      <c r="N41" s="85">
        <v>0</v>
      </c>
      <c r="O41" s="86">
        <f>SUM(N40:N41)</f>
        <v>0</v>
      </c>
      <c r="Q41" s="4"/>
      <c r="R41" s="4"/>
    </row>
    <row r="42" spans="1:18">
      <c r="A42" s="63"/>
      <c r="B42" s="82"/>
      <c r="D42" s="87"/>
      <c r="E42" s="80"/>
      <c r="F42" s="144"/>
      <c r="G42" s="144"/>
      <c r="I42" s="9"/>
      <c r="J42" s="177" t="s">
        <v>55</v>
      </c>
      <c r="K42" s="178"/>
      <c r="L42" s="178"/>
      <c r="M42" s="161"/>
      <c r="N42" s="6"/>
      <c r="O42" s="88">
        <f>O39-O41</f>
        <v>1295750</v>
      </c>
      <c r="P42" s="52"/>
      <c r="Q42" s="10"/>
      <c r="R42" s="10"/>
    </row>
    <row r="43" spans="1:18" ht="15.75" thickBot="1">
      <c r="A43" s="89" t="s">
        <v>56</v>
      </c>
      <c r="B43" s="90"/>
      <c r="C43" s="91"/>
      <c r="D43" s="92">
        <f>D34-D41</f>
        <v>15000</v>
      </c>
      <c r="E43" s="66"/>
      <c r="F43" s="70"/>
      <c r="G43" s="70"/>
      <c r="J43" s="177" t="s">
        <v>57</v>
      </c>
      <c r="K43" s="178"/>
      <c r="L43" s="178"/>
      <c r="M43" s="161"/>
      <c r="N43" s="6"/>
      <c r="O43" s="81"/>
      <c r="P43" s="52"/>
      <c r="Q43" s="10"/>
      <c r="R43" s="10"/>
    </row>
    <row r="44" spans="1:18">
      <c r="A44" s="64"/>
      <c r="B44" s="64"/>
      <c r="C44" s="93"/>
      <c r="J44" s="94" t="s">
        <v>58</v>
      </c>
      <c r="K44" s="95"/>
      <c r="L44" s="96"/>
      <c r="M44" s="6"/>
      <c r="N44" s="97">
        <f>IF(D53&gt;D54,D54,D53)</f>
        <v>100000</v>
      </c>
      <c r="O44" s="98"/>
      <c r="P44" s="52"/>
      <c r="Q44" s="10"/>
      <c r="R44" s="10"/>
    </row>
    <row r="45" spans="1:18" ht="24.75" customHeight="1">
      <c r="A45" s="177" t="s">
        <v>57</v>
      </c>
      <c r="B45" s="178"/>
      <c r="C45" s="178"/>
      <c r="J45" s="188" t="s">
        <v>90</v>
      </c>
      <c r="K45" s="189"/>
      <c r="L45" s="189"/>
      <c r="M45" s="189"/>
      <c r="N45" s="5">
        <v>10000</v>
      </c>
      <c r="O45" s="100"/>
      <c r="P45" s="52"/>
      <c r="Q45" s="10"/>
      <c r="R45" s="10"/>
    </row>
    <row r="46" spans="1:18">
      <c r="A46" s="101" t="s">
        <v>60</v>
      </c>
      <c r="B46" s="102"/>
      <c r="C46" s="103"/>
      <c r="D46" s="104">
        <f>+K26</f>
        <v>14400</v>
      </c>
      <c r="F46" s="145"/>
      <c r="G46" s="145"/>
      <c r="J46" s="184" t="s">
        <v>59</v>
      </c>
      <c r="K46" s="185"/>
      <c r="L46" s="185"/>
      <c r="M46" s="163"/>
      <c r="N46" s="6"/>
      <c r="O46" s="100"/>
      <c r="P46" s="52"/>
      <c r="Q46" s="10"/>
      <c r="R46" s="10"/>
    </row>
    <row r="47" spans="1:18">
      <c r="A47" s="101" t="s">
        <v>61</v>
      </c>
      <c r="B47" s="102"/>
      <c r="C47" s="103"/>
      <c r="D47" s="105">
        <v>75655</v>
      </c>
      <c r="F47" s="145"/>
      <c r="G47" s="145"/>
      <c r="J47" s="94" t="s">
        <v>84</v>
      </c>
      <c r="K47" s="95"/>
      <c r="L47" s="96"/>
      <c r="M47" s="6"/>
      <c r="N47" s="142">
        <f>D58</f>
        <v>5500</v>
      </c>
      <c r="O47" s="98"/>
      <c r="Q47" s="4"/>
      <c r="R47" s="4"/>
    </row>
    <row r="48" spans="1:18">
      <c r="A48" s="101" t="s">
        <v>62</v>
      </c>
      <c r="B48" s="102"/>
      <c r="C48" s="103"/>
      <c r="D48" s="71">
        <v>10000</v>
      </c>
      <c r="F48" s="146"/>
      <c r="G48" s="146"/>
      <c r="J48" s="184" t="s">
        <v>63</v>
      </c>
      <c r="K48" s="185"/>
      <c r="L48" s="185"/>
      <c r="M48" s="97"/>
      <c r="N48" s="7"/>
      <c r="O48" s="98"/>
      <c r="Q48" s="4"/>
      <c r="R48" s="4"/>
    </row>
    <row r="49" spans="1:19">
      <c r="A49" s="101" t="s">
        <v>64</v>
      </c>
      <c r="B49" s="102"/>
      <c r="C49" s="103"/>
      <c r="D49" s="71"/>
      <c r="F49" s="146"/>
      <c r="G49" s="146"/>
      <c r="J49" s="198" t="s">
        <v>66</v>
      </c>
      <c r="K49" s="199"/>
      <c r="L49" s="199"/>
      <c r="M49" s="106"/>
      <c r="N49" s="6"/>
      <c r="O49" s="107">
        <f>N47+N44+N48+N45</f>
        <v>115500</v>
      </c>
      <c r="Q49" s="4"/>
      <c r="R49" s="4"/>
    </row>
    <row r="50" spans="1:19">
      <c r="A50" s="101" t="s">
        <v>65</v>
      </c>
      <c r="B50" s="102"/>
      <c r="C50" s="103"/>
      <c r="D50" s="71"/>
      <c r="F50" s="146"/>
      <c r="G50" s="146"/>
      <c r="J50" s="200" t="s">
        <v>68</v>
      </c>
      <c r="K50" s="201"/>
      <c r="L50" s="201"/>
      <c r="M50" s="162"/>
      <c r="N50" s="7"/>
      <c r="O50" s="109">
        <f>IF(O42&lt;O49,0,O42-O49)</f>
        <v>1180250</v>
      </c>
      <c r="Q50" s="43">
        <f>O50-250000</f>
        <v>930250</v>
      </c>
      <c r="R50" s="4"/>
    </row>
    <row r="51" spans="1:19">
      <c r="A51" s="101" t="s">
        <v>67</v>
      </c>
      <c r="B51" s="102"/>
      <c r="C51" s="103"/>
      <c r="D51" s="108">
        <v>20000</v>
      </c>
      <c r="E51" s="132"/>
      <c r="F51" s="147"/>
      <c r="G51" s="147"/>
      <c r="J51" s="110" t="s">
        <v>70</v>
      </c>
      <c r="K51" s="95"/>
      <c r="L51" s="6"/>
      <c r="M51" s="111"/>
      <c r="N51" s="112">
        <f>IF(O50&lt;0,0,O50)</f>
        <v>1180250</v>
      </c>
      <c r="O51" s="107"/>
      <c r="Q51" s="4" t="s">
        <v>120</v>
      </c>
      <c r="R51" s="4"/>
      <c r="S51" s="167">
        <v>0.1</v>
      </c>
    </row>
    <row r="52" spans="1:19" ht="15.75" thickBot="1">
      <c r="A52" s="101" t="s">
        <v>69</v>
      </c>
      <c r="B52" s="102"/>
      <c r="C52" s="103"/>
      <c r="D52" s="71"/>
      <c r="E52" s="132"/>
      <c r="F52" s="146"/>
      <c r="G52" s="146"/>
      <c r="J52" s="198" t="s">
        <v>71</v>
      </c>
      <c r="K52" s="199"/>
      <c r="L52" s="199"/>
      <c r="M52" s="106"/>
      <c r="N52" s="6"/>
      <c r="O52" s="116">
        <f>IF(N51&lt;=500000,0,IF(N51&lt;=500000,((N51-500000)*0.1),IF(N51&lt;=1000000,((N51-500000)*0.2+0),(((N51-1000000)*0.3)+100000))))</f>
        <v>154075</v>
      </c>
      <c r="Q52" s="4" t="s">
        <v>121</v>
      </c>
      <c r="R52" s="4"/>
      <c r="S52" s="167">
        <v>0.2</v>
      </c>
    </row>
    <row r="53" spans="1:19" ht="15.75" thickBot="1">
      <c r="A53" s="113" t="s">
        <v>33</v>
      </c>
      <c r="B53" s="114"/>
      <c r="C53" s="96"/>
      <c r="D53" s="115">
        <f>SUM(D46:D52)</f>
        <v>120055</v>
      </c>
      <c r="E53" s="132"/>
      <c r="F53" s="148"/>
      <c r="G53" s="148"/>
      <c r="J53" s="198" t="s">
        <v>129</v>
      </c>
      <c r="K53" s="199"/>
      <c r="L53" s="199"/>
      <c r="M53" s="106"/>
      <c r="N53" s="6"/>
      <c r="O53" s="116">
        <f>IF(O52&lt;2000,O52,IF(N51&lt;=500000,2000,0))</f>
        <v>0</v>
      </c>
      <c r="Q53" s="4" t="s">
        <v>122</v>
      </c>
      <c r="R53" s="4"/>
      <c r="S53" s="167">
        <v>0.3</v>
      </c>
    </row>
    <row r="54" spans="1:19">
      <c r="A54" s="117" t="s">
        <v>72</v>
      </c>
      <c r="B54" s="118"/>
      <c r="C54" s="119"/>
      <c r="D54" s="120">
        <v>100000</v>
      </c>
      <c r="E54" s="132"/>
      <c r="F54" s="141"/>
      <c r="G54" s="141"/>
      <c r="J54" s="198" t="s">
        <v>130</v>
      </c>
      <c r="K54" s="199"/>
      <c r="L54" s="199"/>
      <c r="M54" s="106"/>
      <c r="N54" s="6"/>
      <c r="O54" s="116">
        <f>O52-O53</f>
        <v>154075</v>
      </c>
      <c r="Q54" s="4"/>
      <c r="R54" s="4"/>
    </row>
    <row r="55" spans="1:19">
      <c r="A55" s="117"/>
      <c r="B55" s="118"/>
      <c r="C55" s="119"/>
      <c r="D55" s="120"/>
      <c r="E55" s="132"/>
      <c r="F55" s="141"/>
      <c r="G55" s="141"/>
      <c r="J55" s="94" t="s">
        <v>73</v>
      </c>
      <c r="K55" s="95"/>
      <c r="L55" s="121"/>
      <c r="M55" s="120"/>
      <c r="N55" s="6"/>
      <c r="O55" s="109">
        <f>ROUND(O54*0.03,0)</f>
        <v>4622</v>
      </c>
      <c r="Q55" s="4"/>
      <c r="R55" s="4"/>
    </row>
    <row r="56" spans="1:19">
      <c r="A56" s="117"/>
      <c r="B56" s="118"/>
      <c r="C56" s="119"/>
      <c r="D56" s="120"/>
      <c r="E56" s="132"/>
      <c r="F56" s="141"/>
      <c r="G56" s="141"/>
      <c r="J56" s="198" t="s">
        <v>74</v>
      </c>
      <c r="K56" s="199"/>
      <c r="L56" s="199"/>
      <c r="M56" s="106"/>
      <c r="N56" s="6"/>
      <c r="O56" s="122">
        <f>O54+O55</f>
        <v>158697</v>
      </c>
      <c r="Q56" s="4"/>
      <c r="R56" s="4"/>
    </row>
    <row r="57" spans="1:19" ht="15.75" thickBot="1">
      <c r="A57" s="135" t="s">
        <v>80</v>
      </c>
      <c r="B57" s="136"/>
      <c r="C57" s="136"/>
      <c r="D57" s="6"/>
      <c r="E57" s="141"/>
      <c r="F57" s="141"/>
      <c r="G57" s="141"/>
      <c r="J57" s="123" t="s">
        <v>75</v>
      </c>
      <c r="K57" s="76"/>
      <c r="L57" s="76"/>
      <c r="M57" s="171"/>
      <c r="N57" s="6"/>
      <c r="O57" s="88">
        <f>+L26</f>
        <v>500</v>
      </c>
      <c r="Q57" s="4"/>
      <c r="R57" s="4"/>
    </row>
    <row r="58" spans="1:19">
      <c r="A58" s="137" t="s">
        <v>81</v>
      </c>
      <c r="B58" s="138"/>
      <c r="C58" s="139"/>
      <c r="D58" s="160">
        <v>5500</v>
      </c>
      <c r="E58" s="132"/>
      <c r="F58" s="141"/>
      <c r="G58" s="141"/>
      <c r="J58" s="123" t="s">
        <v>76</v>
      </c>
      <c r="K58" s="76"/>
      <c r="L58" s="76"/>
      <c r="M58" s="171"/>
      <c r="N58" s="6"/>
      <c r="O58" s="124">
        <f>O56-O57</f>
        <v>158197</v>
      </c>
      <c r="Q58" s="4"/>
      <c r="R58" s="4"/>
    </row>
    <row r="59" spans="1:19" ht="15.75" thickBot="1">
      <c r="A59" s="135"/>
      <c r="B59" s="136"/>
      <c r="C59" s="140"/>
      <c r="D59" s="140"/>
      <c r="E59" s="132"/>
      <c r="F59" s="132"/>
      <c r="G59" s="132"/>
      <c r="J59" s="125" t="s">
        <v>77</v>
      </c>
      <c r="K59" s="126"/>
      <c r="L59" s="126"/>
      <c r="M59" s="127"/>
      <c r="N59" s="128"/>
      <c r="O59" s="129">
        <f>O54/12</f>
        <v>12839.583333333334</v>
      </c>
      <c r="Q59" s="4"/>
      <c r="R59" s="4"/>
    </row>
    <row r="60" spans="1:19">
      <c r="A60" s="135" t="s">
        <v>88</v>
      </c>
      <c r="B60" s="132"/>
      <c r="C60" s="140"/>
      <c r="D60" s="140"/>
      <c r="E60" s="132"/>
      <c r="F60" s="132"/>
      <c r="Q60" s="4"/>
    </row>
    <row r="61" spans="1:19" ht="39.75" customHeight="1">
      <c r="A61" s="169" t="s">
        <v>86</v>
      </c>
      <c r="B61" s="169"/>
      <c r="C61" s="169"/>
      <c r="D61" s="169"/>
      <c r="E61" s="169"/>
      <c r="F61" s="169"/>
      <c r="G61" s="169"/>
      <c r="H61" s="169"/>
      <c r="I61" s="169"/>
      <c r="J61" s="169"/>
      <c r="K61" s="169"/>
      <c r="L61" s="169"/>
      <c r="Q61" s="4"/>
    </row>
    <row r="62" spans="1:19" ht="48.75" customHeight="1">
      <c r="A62" s="170" t="s">
        <v>87</v>
      </c>
      <c r="B62" s="170"/>
      <c r="C62" s="170"/>
      <c r="D62" s="170"/>
      <c r="E62" s="170"/>
      <c r="F62" s="170"/>
      <c r="G62" s="170"/>
      <c r="H62" s="170"/>
      <c r="I62" s="170"/>
      <c r="J62" s="170"/>
      <c r="K62" s="170"/>
      <c r="L62" s="170"/>
      <c r="Q62" s="4"/>
    </row>
    <row r="63" spans="1:19">
      <c r="A63" s="9" t="s">
        <v>89</v>
      </c>
      <c r="E63" s="140"/>
      <c r="F63" s="140"/>
      <c r="I63" s="130"/>
      <c r="Q63" s="4"/>
    </row>
    <row r="64" spans="1:19">
      <c r="A64" s="158"/>
      <c r="B64" s="159"/>
      <c r="C64" s="159"/>
      <c r="D64" s="153"/>
      <c r="E64" s="154"/>
      <c r="F64" s="154"/>
      <c r="G64" s="154"/>
      <c r="Q64" s="4"/>
      <c r="R64" s="4"/>
    </row>
    <row r="65" spans="1:18">
      <c r="A65" s="159"/>
      <c r="B65" s="159"/>
      <c r="C65" s="159"/>
      <c r="D65" s="153"/>
      <c r="E65" s="153"/>
      <c r="F65" s="153"/>
      <c r="G65" s="153"/>
      <c r="Q65" s="4"/>
      <c r="R65" s="4"/>
    </row>
    <row r="66" spans="1:18">
      <c r="A66" s="159"/>
      <c r="B66" s="159"/>
      <c r="C66" s="159"/>
      <c r="D66" s="153"/>
      <c r="E66" s="153"/>
      <c r="F66" s="153"/>
      <c r="G66" s="153"/>
      <c r="J66" s="9" t="s">
        <v>78</v>
      </c>
      <c r="Q66" s="4"/>
      <c r="R66" s="4"/>
    </row>
    <row r="67" spans="1:18">
      <c r="A67" s="154"/>
      <c r="B67" s="154"/>
      <c r="C67" s="153"/>
      <c r="D67" s="153"/>
      <c r="E67" s="153"/>
      <c r="F67" s="153"/>
      <c r="G67" s="153"/>
      <c r="Q67" s="4"/>
      <c r="R67" s="131"/>
    </row>
    <row r="68" spans="1:18">
      <c r="A68" s="154"/>
      <c r="B68" s="154"/>
      <c r="C68" s="153"/>
      <c r="D68" s="155"/>
      <c r="E68" s="153"/>
      <c r="F68" s="153"/>
      <c r="G68" s="153"/>
      <c r="P68" s="131"/>
      <c r="Q68" s="131"/>
      <c r="R68" s="4"/>
    </row>
    <row r="69" spans="1:18">
      <c r="A69" s="154"/>
      <c r="B69" s="154"/>
      <c r="C69" s="153"/>
      <c r="D69" s="153"/>
      <c r="E69" s="153"/>
      <c r="F69" s="153"/>
      <c r="G69" s="153"/>
      <c r="H69" s="131"/>
      <c r="I69" s="131"/>
      <c r="Q69" s="4"/>
      <c r="R69" s="132"/>
    </row>
    <row r="70" spans="1:18">
      <c r="A70" s="154"/>
      <c r="B70" s="154"/>
      <c r="C70" s="153"/>
      <c r="D70" s="153"/>
      <c r="E70" s="153"/>
      <c r="F70" s="153"/>
      <c r="G70" s="153"/>
      <c r="J70" s="133"/>
      <c r="P70" s="132"/>
      <c r="Q70" s="132"/>
      <c r="R70" s="4"/>
    </row>
    <row r="71" spans="1:18">
      <c r="A71" s="154"/>
      <c r="B71" s="154"/>
      <c r="C71" s="153"/>
      <c r="D71" s="155"/>
      <c r="E71" s="153"/>
      <c r="F71" s="153"/>
      <c r="G71" s="153"/>
      <c r="H71" s="132"/>
      <c r="I71" s="132"/>
      <c r="J71" s="134"/>
      <c r="Q71" s="4"/>
      <c r="R71" s="4"/>
    </row>
    <row r="72" spans="1:18">
      <c r="A72" s="154"/>
      <c r="B72" s="154"/>
      <c r="C72" s="153"/>
      <c r="D72" s="153"/>
      <c r="E72" s="153"/>
      <c r="F72" s="153"/>
      <c r="G72" s="153"/>
      <c r="J72" s="134"/>
      <c r="Q72" s="4"/>
      <c r="R72" s="4"/>
    </row>
    <row r="73" spans="1:18">
      <c r="A73" s="154"/>
      <c r="B73" s="154"/>
      <c r="C73" s="153"/>
      <c r="D73" s="153"/>
      <c r="E73" s="153"/>
      <c r="F73" s="153"/>
      <c r="G73" s="153"/>
      <c r="Q73" s="4"/>
      <c r="R73" s="4"/>
    </row>
    <row r="74" spans="1:18">
      <c r="A74" s="156"/>
      <c r="B74" s="154"/>
      <c r="C74" s="153"/>
      <c r="D74" s="153"/>
      <c r="E74" s="153"/>
      <c r="F74" s="153"/>
      <c r="G74" s="153"/>
      <c r="Q74" s="4"/>
      <c r="R74" s="4"/>
    </row>
    <row r="75" spans="1:18">
      <c r="A75" s="154"/>
      <c r="B75" s="154"/>
      <c r="C75" s="153"/>
      <c r="D75" s="153"/>
      <c r="E75" s="153"/>
      <c r="F75" s="153"/>
      <c r="G75" s="153"/>
      <c r="Q75" s="4"/>
      <c r="R75" s="4"/>
    </row>
    <row r="76" spans="1:18">
      <c r="A76" s="154"/>
      <c r="B76" s="154"/>
      <c r="C76" s="153"/>
      <c r="D76" s="153"/>
      <c r="E76" s="153"/>
      <c r="F76" s="153"/>
      <c r="G76" s="153"/>
      <c r="Q76" s="4"/>
      <c r="R76" s="4"/>
    </row>
    <row r="77" spans="1:18">
      <c r="A77" s="156"/>
      <c r="B77" s="154"/>
      <c r="C77" s="157"/>
      <c r="D77" s="153"/>
      <c r="E77" s="153"/>
      <c r="F77" s="153"/>
      <c r="G77" s="153"/>
      <c r="Q77" s="4"/>
      <c r="R77" s="4"/>
    </row>
    <row r="78" spans="1:18">
      <c r="E78"/>
      <c r="F78"/>
      <c r="G78"/>
      <c r="Q78" s="4"/>
      <c r="R78" s="4"/>
    </row>
    <row r="80" spans="1:18" ht="36" customHeight="1">
      <c r="A80" s="169"/>
      <c r="B80" s="169"/>
      <c r="C80" s="169"/>
      <c r="D80" s="169"/>
      <c r="E80" s="169"/>
      <c r="F80" s="169"/>
      <c r="G80" s="169"/>
      <c r="H80" s="169"/>
      <c r="I80" s="169"/>
      <c r="J80" s="169"/>
      <c r="K80" s="169"/>
      <c r="L80" s="169"/>
    </row>
    <row r="81" spans="1:12" ht="54.75" customHeight="1">
      <c r="A81" s="170"/>
      <c r="B81" s="170"/>
      <c r="C81" s="170"/>
      <c r="D81" s="170"/>
      <c r="E81" s="170"/>
      <c r="F81" s="170"/>
      <c r="G81" s="170"/>
      <c r="H81" s="170"/>
      <c r="I81" s="170"/>
      <c r="J81" s="170"/>
      <c r="K81" s="170"/>
      <c r="L81" s="170"/>
    </row>
  </sheetData>
  <mergeCells count="33">
    <mergeCell ref="J56:L56"/>
    <mergeCell ref="A4:O4"/>
    <mergeCell ref="A5:O5"/>
    <mergeCell ref="J43:L43"/>
    <mergeCell ref="J49:L49"/>
    <mergeCell ref="J50:L50"/>
    <mergeCell ref="L8:L11"/>
    <mergeCell ref="M8:M11"/>
    <mergeCell ref="A34:B34"/>
    <mergeCell ref="J42:L42"/>
    <mergeCell ref="A45:C45"/>
    <mergeCell ref="J45:M45"/>
    <mergeCell ref="J46:L46"/>
    <mergeCell ref="J48:L48"/>
    <mergeCell ref="G2:O2"/>
    <mergeCell ref="A8:A11"/>
    <mergeCell ref="B8:B11"/>
    <mergeCell ref="C8:D8"/>
    <mergeCell ref="E8:E11"/>
    <mergeCell ref="F8:F11"/>
    <mergeCell ref="G8:G11"/>
    <mergeCell ref="N8:N11"/>
    <mergeCell ref="O8:O11"/>
    <mergeCell ref="C9:C11"/>
    <mergeCell ref="D9:D11"/>
    <mergeCell ref="H8:H11"/>
    <mergeCell ref="I8:I11"/>
    <mergeCell ref="K8:K11"/>
    <mergeCell ref="J8:J11"/>
    <mergeCell ref="J54:L54"/>
    <mergeCell ref="J52:L52"/>
    <mergeCell ref="J53:L53"/>
    <mergeCell ref="A3:O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O35"/>
  <sheetViews>
    <sheetView topLeftCell="A31" workbookViewId="0">
      <selection activeCell="A54" sqref="A54"/>
    </sheetView>
  </sheetViews>
  <sheetFormatPr defaultRowHeight="15"/>
  <sheetData>
    <row r="1" spans="1:15">
      <c r="A1" s="165" t="s">
        <v>92</v>
      </c>
    </row>
    <row r="2" spans="1:15">
      <c r="A2" s="165" t="s">
        <v>93</v>
      </c>
    </row>
    <row r="3" spans="1:15">
      <c r="A3" s="165" t="s">
        <v>94</v>
      </c>
    </row>
    <row r="4" spans="1:15">
      <c r="A4" s="165" t="s">
        <v>95</v>
      </c>
      <c r="O4" s="166"/>
    </row>
    <row r="5" spans="1:15">
      <c r="A5" s="165" t="s">
        <v>96</v>
      </c>
    </row>
    <row r="6" spans="1:15">
      <c r="A6" s="165" t="s">
        <v>97</v>
      </c>
    </row>
    <row r="7" spans="1:15">
      <c r="A7" s="165" t="s">
        <v>98</v>
      </c>
    </row>
    <row r="8" spans="1:15">
      <c r="A8" s="165" t="s">
        <v>99</v>
      </c>
    </row>
    <row r="9" spans="1:15">
      <c r="A9" s="165" t="s">
        <v>112</v>
      </c>
    </row>
    <row r="10" spans="1:15">
      <c r="A10" s="165" t="s">
        <v>113</v>
      </c>
    </row>
    <row r="11" spans="1:15">
      <c r="A11" s="165" t="s">
        <v>114</v>
      </c>
    </row>
    <row r="12" spans="1:15">
      <c r="A12" s="165" t="s">
        <v>115</v>
      </c>
    </row>
    <row r="14" spans="1:15">
      <c r="A14" s="165" t="s">
        <v>100</v>
      </c>
    </row>
    <row r="15" spans="1:15">
      <c r="A15" s="165" t="s">
        <v>101</v>
      </c>
    </row>
    <row r="16" spans="1:15">
      <c r="A16" s="165" t="s">
        <v>112</v>
      </c>
    </row>
    <row r="17" spans="1:1">
      <c r="A17" s="165" t="s">
        <v>113</v>
      </c>
    </row>
    <row r="18" spans="1:1">
      <c r="A18" s="165" t="s">
        <v>114</v>
      </c>
    </row>
    <row r="19" spans="1:1">
      <c r="A19" s="165" t="s">
        <v>115</v>
      </c>
    </row>
    <row r="21" spans="1:1">
      <c r="A21" s="165" t="s">
        <v>102</v>
      </c>
    </row>
    <row r="22" spans="1:1">
      <c r="A22" s="165" t="s">
        <v>103</v>
      </c>
    </row>
    <row r="23" spans="1:1">
      <c r="A23" s="165" t="s">
        <v>104</v>
      </c>
    </row>
    <row r="24" spans="1:1">
      <c r="A24" s="165" t="s">
        <v>105</v>
      </c>
    </row>
    <row r="25" spans="1:1">
      <c r="A25" s="165" t="s">
        <v>114</v>
      </c>
    </row>
    <row r="26" spans="1:1">
      <c r="A26" s="165" t="s">
        <v>115</v>
      </c>
    </row>
    <row r="28" spans="1:1">
      <c r="A28" s="165" t="s">
        <v>106</v>
      </c>
    </row>
    <row r="29" spans="1:1">
      <c r="A29" s="165" t="s">
        <v>107</v>
      </c>
    </row>
    <row r="30" spans="1:1">
      <c r="A30" s="165" t="s">
        <v>108</v>
      </c>
    </row>
    <row r="31" spans="1:1">
      <c r="A31" s="165" t="s">
        <v>116</v>
      </c>
    </row>
    <row r="32" spans="1:1">
      <c r="A32" s="165" t="s">
        <v>117</v>
      </c>
    </row>
    <row r="34" spans="1:1">
      <c r="A34" s="165" t="s">
        <v>109</v>
      </c>
    </row>
    <row r="35" spans="1:1">
      <c r="A35" s="165" t="s">
        <v>110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MALE FEMLAE &lt; 60 </vt:lpstr>
      <vt:lpstr>60=&lt;AGE &lt; 80</vt:lpstr>
      <vt:lpstr>AGE &gt;=80 YEARS</vt:lpstr>
      <vt:lpstr>TAX RATES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BKBANSAL</dc:creator>
  <cp:lastModifiedBy>lenovo</cp:lastModifiedBy>
  <cp:lastPrinted>2009-06-03T06:00:13Z</cp:lastPrinted>
  <dcterms:created xsi:type="dcterms:W3CDTF">2009-06-02T07:14:36Z</dcterms:created>
  <dcterms:modified xsi:type="dcterms:W3CDTF">2013-04-29T05:37:46Z</dcterms:modified>
</cp:coreProperties>
</file>