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975" windowHeight="8895"/>
  </bookViews>
  <sheets>
    <sheet name="Data" sheetId="3" r:id="rId1"/>
    <sheet name="VCES-1" sheetId="1" r:id="rId2"/>
  </sheets>
  <calcPr calcId="124519"/>
</workbook>
</file>

<file path=xl/calcChain.xml><?xml version="1.0" encoding="utf-8"?>
<calcChain xmlns="http://schemas.openxmlformats.org/spreadsheetml/2006/main">
  <c r="C7" i="1"/>
  <c r="D7"/>
  <c r="E7"/>
  <c r="F7"/>
  <c r="G7"/>
  <c r="H7"/>
  <c r="I7"/>
  <c r="J7"/>
  <c r="K7"/>
  <c r="L7"/>
  <c r="M7"/>
  <c r="N7"/>
  <c r="O7"/>
  <c r="P7"/>
  <c r="Q7"/>
  <c r="R7"/>
  <c r="S7"/>
  <c r="T7"/>
  <c r="U7"/>
  <c r="V7"/>
  <c r="W7"/>
  <c r="X7"/>
  <c r="Y7"/>
  <c r="Z7"/>
  <c r="C8"/>
  <c r="D8"/>
  <c r="E8"/>
  <c r="F8"/>
  <c r="G8"/>
  <c r="H8"/>
  <c r="I8"/>
  <c r="J8"/>
  <c r="K8"/>
  <c r="L8"/>
  <c r="M8"/>
  <c r="N8"/>
  <c r="O8"/>
  <c r="P8"/>
  <c r="Q8"/>
  <c r="R8"/>
  <c r="S8"/>
  <c r="T8"/>
  <c r="U8"/>
  <c r="V8"/>
  <c r="W8"/>
  <c r="X8"/>
  <c r="Y8"/>
  <c r="Z8"/>
  <c r="C12"/>
  <c r="D12"/>
  <c r="E12"/>
  <c r="F12"/>
  <c r="G12"/>
  <c r="H12"/>
  <c r="I12"/>
  <c r="J12"/>
  <c r="K12"/>
  <c r="L12"/>
  <c r="M12"/>
  <c r="N12"/>
  <c r="O12"/>
  <c r="P12"/>
  <c r="Q12"/>
  <c r="R12"/>
  <c r="S12"/>
  <c r="T12"/>
  <c r="U12"/>
  <c r="V12"/>
  <c r="W12"/>
  <c r="X12"/>
  <c r="Y12"/>
  <c r="Z12"/>
  <c r="C14"/>
  <c r="D14"/>
  <c r="E14"/>
  <c r="F14"/>
  <c r="G14"/>
  <c r="H14"/>
  <c r="I14"/>
  <c r="J14"/>
  <c r="K14"/>
  <c r="L14"/>
  <c r="M14"/>
  <c r="N14"/>
  <c r="O14"/>
  <c r="P14"/>
  <c r="Q14"/>
  <c r="R14"/>
  <c r="S14"/>
  <c r="T14"/>
  <c r="U14"/>
  <c r="V14"/>
  <c r="W14"/>
  <c r="X14"/>
  <c r="Y14"/>
  <c r="Z14"/>
  <c r="C16"/>
  <c r="D16"/>
  <c r="E16"/>
  <c r="F16"/>
  <c r="G16"/>
  <c r="H16"/>
  <c r="I16"/>
  <c r="J16"/>
  <c r="K16"/>
  <c r="L16"/>
  <c r="M16"/>
  <c r="N16"/>
  <c r="O16"/>
  <c r="P16"/>
  <c r="Q16"/>
  <c r="R16"/>
  <c r="S16"/>
  <c r="T16"/>
  <c r="U16"/>
  <c r="V16"/>
  <c r="W16"/>
  <c r="X16"/>
  <c r="Y16"/>
  <c r="Z16"/>
  <c r="C18"/>
  <c r="D18"/>
  <c r="E18"/>
  <c r="F18"/>
  <c r="G18"/>
  <c r="H18"/>
  <c r="I18"/>
  <c r="J18"/>
  <c r="K18"/>
  <c r="L18"/>
  <c r="M18"/>
  <c r="N18"/>
  <c r="O18"/>
  <c r="P18"/>
  <c r="Q18"/>
  <c r="R18"/>
  <c r="S18"/>
  <c r="T18"/>
  <c r="U18"/>
  <c r="V18"/>
  <c r="W18"/>
  <c r="X18"/>
  <c r="Y18"/>
  <c r="Z18"/>
  <c r="L20"/>
  <c r="M20"/>
  <c r="N20"/>
  <c r="O20"/>
  <c r="P20"/>
  <c r="Q20"/>
  <c r="R20"/>
  <c r="S20"/>
  <c r="T20"/>
  <c r="U20"/>
  <c r="V20"/>
  <c r="W20"/>
  <c r="X20"/>
  <c r="Y20"/>
  <c r="Z20"/>
  <c r="L22"/>
  <c r="L24"/>
  <c r="M24"/>
  <c r="N24"/>
  <c r="O24"/>
  <c r="P24"/>
  <c r="Q24"/>
  <c r="R24"/>
  <c r="S24"/>
  <c r="T24"/>
  <c r="U24"/>
  <c r="V24"/>
  <c r="W24"/>
  <c r="X24"/>
  <c r="Y24"/>
  <c r="Z24"/>
  <c r="R34"/>
  <c r="S34"/>
  <c r="T34"/>
  <c r="U34"/>
  <c r="V34"/>
  <c r="W34"/>
  <c r="X34"/>
  <c r="Y34"/>
  <c r="B45"/>
  <c r="S45"/>
  <c r="E57"/>
  <c r="C62"/>
  <c r="C63"/>
  <c r="C64"/>
  <c r="C65"/>
  <c r="C66"/>
  <c r="R72"/>
  <c r="R73"/>
  <c r="K17" i="3"/>
  <c r="J17"/>
  <c r="I17"/>
  <c r="H17"/>
  <c r="G17"/>
  <c r="F17"/>
  <c r="E17"/>
  <c r="D17"/>
  <c r="K14"/>
  <c r="Y28" i="1" s="1"/>
  <c r="J14" i="3"/>
  <c r="X28" i="1" s="1"/>
  <c r="I14" i="3"/>
  <c r="W28" i="1" s="1"/>
  <c r="H14" i="3"/>
  <c r="V28" i="1" s="1"/>
  <c r="G14" i="3"/>
  <c r="U28" i="1" s="1"/>
  <c r="F14" i="3"/>
  <c r="T28" i="1" s="1"/>
  <c r="E14" i="3"/>
  <c r="S28" i="1" s="1"/>
  <c r="D14" i="3"/>
  <c r="R28" i="1" s="1"/>
  <c r="C16" i="3"/>
  <c r="H16" s="1"/>
  <c r="V32" i="1" s="1"/>
  <c r="C15" i="3"/>
  <c r="H15" s="1"/>
  <c r="V30" i="1" s="1"/>
  <c r="C18" i="3" l="1"/>
  <c r="G15"/>
  <c r="U30" i="1" s="1"/>
  <c r="K15" i="3"/>
  <c r="Y30" i="1" s="1"/>
  <c r="G16" i="3"/>
  <c r="U32" i="1" s="1"/>
  <c r="K16" i="3"/>
  <c r="Y32" i="1" s="1"/>
  <c r="F15" i="3"/>
  <c r="T30" i="1" s="1"/>
  <c r="J15" i="3"/>
  <c r="X30" i="1" s="1"/>
  <c r="F16" i="3"/>
  <c r="T32" i="1" s="1"/>
  <c r="J16" i="3"/>
  <c r="X32" i="1" s="1"/>
  <c r="E15" i="3"/>
  <c r="S30" i="1" s="1"/>
  <c r="I15" i="3"/>
  <c r="W30" i="1" s="1"/>
  <c r="E16" i="3"/>
  <c r="S32" i="1" s="1"/>
  <c r="I16" i="3"/>
  <c r="W32" i="1" s="1"/>
  <c r="D15" i="3"/>
  <c r="R30" i="1" s="1"/>
  <c r="D16" i="3"/>
  <c r="R32" i="1" s="1"/>
  <c r="H18" i="3" l="1"/>
  <c r="V36" i="1" s="1"/>
  <c r="D18" i="3"/>
  <c r="R36" i="1" s="1"/>
  <c r="I18" i="3"/>
  <c r="W36" i="1" s="1"/>
  <c r="E18" i="3"/>
  <c r="S36" i="1" s="1"/>
  <c r="J18" i="3"/>
  <c r="X36" i="1" s="1"/>
  <c r="F18" i="3"/>
  <c r="T36" i="1" s="1"/>
  <c r="K18" i="3"/>
  <c r="Y36" i="1" s="1"/>
  <c r="G18" i="3"/>
  <c r="U36" i="1" s="1"/>
</calcChain>
</file>

<file path=xl/sharedStrings.xml><?xml version="1.0" encoding="utf-8"?>
<sst xmlns="http://schemas.openxmlformats.org/spreadsheetml/2006/main" count="94" uniqueCount="73">
  <si>
    <t xml:space="preserve">FORM VCES-1 </t>
  </si>
  <si>
    <t>Declaration under sub section (1) of section 107 of the Act.</t>
  </si>
  <si>
    <t>Name of the declarant</t>
  </si>
  <si>
    <t>Address of the declarant</t>
  </si>
  <si>
    <t>Telephone No.</t>
  </si>
  <si>
    <t>Service Tax Code (STC No.)</t>
  </si>
  <si>
    <t xml:space="preserve">Details of tax dues* </t>
  </si>
  <si>
    <t>A</t>
  </si>
  <si>
    <t xml:space="preserve">Service tax </t>
  </si>
  <si>
    <t>`</t>
  </si>
  <si>
    <t>B</t>
  </si>
  <si>
    <t xml:space="preserve">Education cess </t>
  </si>
  <si>
    <t>C</t>
  </si>
  <si>
    <t>D</t>
  </si>
  <si>
    <t>E</t>
  </si>
  <si>
    <t>Total Tax dues* [A+B+C+D]</t>
  </si>
  <si>
    <t>E-mail</t>
  </si>
  <si>
    <t>Sec &amp; Higher Education Cess</t>
  </si>
  <si>
    <t xml:space="preserve"> *Furnish a calculation sheet separately [for the purposes of calculation of tax dues, the manner of calculation as prescribed in S. No. 3F (I), or as the case may be, the Part ‘B’ of Form ST-3, as existed during relevant period may be used and calculation of tax dues may be furnished tax return period wise, and service wise if the tax dues relates to more than one service.]</t>
  </si>
  <si>
    <t>VERIFICATION</t>
  </si>
  <si>
    <t xml:space="preserve">I, </t>
  </si>
  <si>
    <t>son/daughter of Shri</t>
  </si>
  <si>
    <t>solemnly declare that  I have read and understood the Service Tax Voluntary  Compliance Encouragement Scheme as contained in  Chapter VI of the Finance Act 2013, and to the best of my knowledge and belief -</t>
  </si>
  <si>
    <t>(a) the information given in this declaration and the enclosures accompanying it are correct and  complete and the amount of tax dues and other particulars shown therein are truly stated;</t>
  </si>
  <si>
    <t xml:space="preserve">(b) the tax dues declared above do not attract the provisions of sub-section (1), including the  provisos thereto, of section 106  of the Act; </t>
  </si>
  <si>
    <t xml:space="preserve">(c) no inquiry, investigation or audit is pending against the declarant as on the 1st day of March 2013 as envisaged in  sub-section (2) of section 106 of the Act; </t>
  </si>
  <si>
    <t xml:space="preserve">I further declare that I am authorised to make this declaration and verify it on behalf of the declarant in the </t>
  </si>
  <si>
    <t xml:space="preserve">capacity as </t>
  </si>
  <si>
    <t>Enclosures:</t>
  </si>
  <si>
    <t>Details of enclosure/statement annexed</t>
  </si>
  <si>
    <t>No</t>
  </si>
  <si>
    <t>Calculation sheet in respect of tax dues (refer S. No. 6 above and the instructions)</t>
  </si>
  <si>
    <t>Signature of the declarant/authorised person with stamp</t>
  </si>
  <si>
    <t>Place</t>
  </si>
  <si>
    <t>Date</t>
  </si>
  <si>
    <t>:</t>
  </si>
  <si>
    <t>Ahmedabad</t>
  </si>
  <si>
    <t>Declaration No.</t>
  </si>
  <si>
    <t xml:space="preserve">This Form shall be submitted to the Central Excise Officer notified as designated authority under section 105(c) of the Act. </t>
  </si>
  <si>
    <t xml:space="preserve">The tax dues may be computed separately for each service if the tax dues relates to more than one service during the period of declaration.  </t>
  </si>
  <si>
    <t>Calculation sheet showing the tax dues calculation may please be enclosed with this declaration.</t>
  </si>
  <si>
    <t>Obtain an acknowledgment from the designated authority in form VCES -2.</t>
  </si>
  <si>
    <t>The declarant may approach the designated authority for any clarification.</t>
  </si>
  <si>
    <t>For calculation of tax dues, the manner as prescribed at S. No. 3F(I), or as the case may be the Part ‘B’ of Form ST-3, as existed during the relevant period, may be used and calculation of tax dues may be furnished tax return period wise.</t>
  </si>
  <si>
    <t>Address</t>
  </si>
  <si>
    <t>Telephone Number</t>
  </si>
  <si>
    <t>E-Mail ID</t>
  </si>
  <si>
    <t>Details of Tax Dues</t>
  </si>
  <si>
    <t xml:space="preserve">Service Tax </t>
  </si>
  <si>
    <t>Education Cess @ 2%</t>
  </si>
  <si>
    <t>Sec &amp; HS Edu. Cess @ 1%</t>
  </si>
  <si>
    <t>Amount under section 73A of the Act</t>
  </si>
  <si>
    <t>Amount u/s 73A of the Finance Act,1994</t>
  </si>
  <si>
    <t>The Scheme has been prescribed in the Chapter VI of the Act. The provisions contained therein may please be read carefully.</t>
  </si>
  <si>
    <t>Name of Declarant</t>
  </si>
  <si>
    <t xml:space="preserve">Son/Daughter of </t>
  </si>
  <si>
    <t>Capacity of Declarant in the Firm</t>
  </si>
  <si>
    <t>Total Tax dues</t>
  </si>
  <si>
    <t>V</t>
  </si>
  <si>
    <t>Enclosures</t>
  </si>
  <si>
    <t>[See rule 4]       (Please read the instructions carefully before filling the form)</t>
  </si>
  <si>
    <t>(To be assigned by the department)</t>
  </si>
  <si>
    <t>ABCDE1234FSD001</t>
  </si>
  <si>
    <t>servicetax@vces.gov.in</t>
  </si>
  <si>
    <t>ABCDE CORPORATION LIMITED</t>
  </si>
  <si>
    <t>440, ABCDE BUILDING, ABCDE STREET, ABCDE CITY, ABCDE DISTRICT, ABCDE STATE - 000001</t>
  </si>
  <si>
    <t>DECLARANT</t>
  </si>
  <si>
    <t xml:space="preserve">SON/DAUGHTER OF </t>
  </si>
  <si>
    <t>DIRECTOR/PROPRIETOR/PARTNER</t>
  </si>
  <si>
    <t>(91)9876543210</t>
  </si>
  <si>
    <t xml:space="preserve">*  This VCES-1 Excel file can be used only for Service Tax Liability upto 8 digits only.  </t>
  </si>
  <si>
    <t>Himanshu Patel</t>
  </si>
  <si>
    <t xml:space="preserve">Prepared &amp; Uploaded by </t>
  </si>
</sst>
</file>

<file path=xl/styles.xml><?xml version="1.0" encoding="utf-8"?>
<styleSheet xmlns="http://schemas.openxmlformats.org/spreadsheetml/2006/main">
  <numFmts count="2">
    <numFmt numFmtId="43" formatCode="_(* #,##0.00_);_(* \(#,##0.00\);_(* &quot;-&quot;??_);_(@_)"/>
    <numFmt numFmtId="164" formatCode="[$-409]d\-mmm\-yyyy;@"/>
  </numFmts>
  <fonts count="20">
    <font>
      <sz val="11"/>
      <color theme="1"/>
      <name val="Calibri"/>
      <family val="2"/>
      <scheme val="minor"/>
    </font>
    <font>
      <b/>
      <sz val="11"/>
      <color theme="1"/>
      <name val="Calibri"/>
      <family val="2"/>
      <scheme val="minor"/>
    </font>
    <font>
      <i/>
      <sz val="10"/>
      <color theme="1"/>
      <name val="Book Antiqua"/>
      <family val="1"/>
    </font>
    <font>
      <b/>
      <sz val="10"/>
      <color theme="1"/>
      <name val="Book Antiqua"/>
      <family val="1"/>
    </font>
    <font>
      <sz val="12"/>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1"/>
      <color theme="10"/>
      <name val="Calibri"/>
      <family val="2"/>
    </font>
    <font>
      <b/>
      <sz val="12"/>
      <color theme="1"/>
      <name val="Arial Black"/>
      <family val="2"/>
    </font>
    <font>
      <b/>
      <u/>
      <sz val="11"/>
      <color theme="1"/>
      <name val="Calibri"/>
      <family val="2"/>
      <scheme val="minor"/>
    </font>
    <font>
      <sz val="9"/>
      <color theme="1"/>
      <name val="Calibri"/>
      <family val="2"/>
      <scheme val="minor"/>
    </font>
    <font>
      <sz val="25"/>
      <color theme="1"/>
      <name val="Wingdings 2"/>
      <family val="1"/>
      <charset val="2"/>
    </font>
    <font>
      <b/>
      <sz val="13"/>
      <color theme="1"/>
      <name val="Book Antiqua"/>
      <family val="1"/>
    </font>
    <font>
      <i/>
      <sz val="9"/>
      <color theme="1"/>
      <name val="Calibri"/>
      <family val="2"/>
      <scheme val="minor"/>
    </font>
    <font>
      <sz val="11"/>
      <color theme="1"/>
      <name val="Arial Rounded MT Bold"/>
      <family val="2"/>
    </font>
    <font>
      <b/>
      <sz val="14"/>
      <color theme="1"/>
      <name val="Calibri"/>
      <family val="2"/>
      <scheme val="minor"/>
    </font>
    <font>
      <sz val="9"/>
      <color rgb="FFFF0000"/>
      <name val="Calibri"/>
      <family val="2"/>
      <scheme val="minor"/>
    </font>
    <font>
      <b/>
      <sz val="11"/>
      <color rgb="FF002060"/>
      <name val="Calibri"/>
      <family val="2"/>
      <scheme val="minor"/>
    </font>
    <font>
      <b/>
      <sz val="13"/>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13">
    <xf numFmtId="0" fontId="0" fillId="0" borderId="0" xfId="0"/>
    <xf numFmtId="0" fontId="0" fillId="0" borderId="0" xfId="0" applyFill="1" applyProtection="1"/>
    <xf numFmtId="0" fontId="2" fillId="0" borderId="0" xfId="0" applyFont="1" applyFill="1" applyAlignment="1" applyProtection="1">
      <alignment horizontal="center" vertical="center"/>
    </xf>
    <xf numFmtId="0" fontId="2" fillId="0" borderId="0" xfId="0" applyFont="1" applyFill="1" applyAlignment="1" applyProtection="1">
      <alignment horizontal="center"/>
    </xf>
    <xf numFmtId="0" fontId="1" fillId="0" borderId="1" xfId="0" applyFont="1" applyFill="1" applyBorder="1" applyAlignment="1" applyProtection="1">
      <alignment horizontal="center" vertical="center" wrapText="1"/>
    </xf>
    <xf numFmtId="0" fontId="0" fillId="0" borderId="0" xfId="0" applyFont="1" applyFill="1" applyBorder="1" applyAlignment="1" applyProtection="1">
      <alignment horizontal="justify" vertical="top" wrapText="1"/>
    </xf>
    <xf numFmtId="0" fontId="0" fillId="0" borderId="0" xfId="0" applyFont="1" applyFill="1" applyBorder="1" applyAlignment="1" applyProtection="1">
      <alignment horizontal="center" vertical="top" wrapText="1"/>
    </xf>
    <xf numFmtId="0" fontId="0" fillId="0" borderId="0" xfId="0" applyFont="1" applyFill="1" applyProtection="1"/>
    <xf numFmtId="0" fontId="0" fillId="0" borderId="0" xfId="0" applyFont="1" applyFill="1" applyAlignment="1" applyProtection="1">
      <alignment horizontal="center" vertical="center" wrapText="1"/>
    </xf>
    <xf numFmtId="0" fontId="0" fillId="0" borderId="0" xfId="0" applyFont="1" applyFill="1" applyAlignment="1" applyProtection="1">
      <alignment horizontal="center" vertical="top" wrapText="1"/>
    </xf>
    <xf numFmtId="0" fontId="9" fillId="2" borderId="1" xfId="0" applyFont="1" applyFill="1" applyBorder="1" applyAlignment="1" applyProtection="1">
      <alignment horizontal="center" vertical="top" wrapText="1"/>
    </xf>
    <xf numFmtId="0" fontId="0" fillId="0" borderId="0" xfId="0" applyFont="1" applyFill="1" applyAlignment="1" applyProtection="1">
      <alignment horizontal="center" vertical="center"/>
    </xf>
    <xf numFmtId="0" fontId="1" fillId="0" borderId="0" xfId="0" applyFont="1" applyFill="1" applyBorder="1" applyAlignment="1" applyProtection="1">
      <alignment horizontal="justify" vertical="top" wrapText="1"/>
    </xf>
    <xf numFmtId="0" fontId="1" fillId="0" borderId="0" xfId="0" applyFont="1" applyFill="1" applyBorder="1" applyAlignment="1" applyProtection="1">
      <alignment horizontal="center" vertical="top" wrapText="1"/>
    </xf>
    <xf numFmtId="0" fontId="0" fillId="0" borderId="1" xfId="0" applyFont="1"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6"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wrapText="1"/>
    </xf>
    <xf numFmtId="0" fontId="0" fillId="0" borderId="0" xfId="0" applyFont="1" applyFill="1" applyAlignment="1" applyProtection="1">
      <alignment wrapText="1"/>
    </xf>
    <xf numFmtId="0" fontId="0" fillId="0" borderId="0" xfId="0" applyFont="1" applyFill="1" applyBorder="1" applyAlignment="1" applyProtection="1">
      <alignment wrapText="1"/>
    </xf>
    <xf numFmtId="0" fontId="0" fillId="0" borderId="0" xfId="0" applyFont="1" applyFill="1" applyBorder="1" applyAlignment="1" applyProtection="1">
      <alignment vertical="top" wrapText="1"/>
    </xf>
    <xf numFmtId="0" fontId="4" fillId="0" borderId="0" xfId="0" applyFont="1" applyFill="1" applyProtection="1"/>
    <xf numFmtId="0" fontId="4" fillId="0" borderId="0" xfId="0" applyFont="1"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0" borderId="1" xfId="0" applyFill="1" applyBorder="1" applyAlignment="1" applyProtection="1">
      <alignment horizontal="center" vertical="center"/>
    </xf>
    <xf numFmtId="0" fontId="12" fillId="0" borderId="0" xfId="0" applyFont="1" applyAlignment="1" applyProtection="1">
      <alignment horizontal="center"/>
    </xf>
    <xf numFmtId="0" fontId="7" fillId="0" borderId="0" xfId="0" applyFont="1" applyFill="1" applyProtection="1"/>
    <xf numFmtId="0" fontId="5" fillId="0" borderId="1"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xf>
    <xf numFmtId="0" fontId="11" fillId="0" borderId="0" xfId="0" applyFont="1" applyFill="1" applyBorder="1" applyProtection="1"/>
    <xf numFmtId="0" fontId="7" fillId="0" borderId="0" xfId="0" applyFont="1" applyFill="1" applyBorder="1" applyProtection="1"/>
    <xf numFmtId="0" fontId="0" fillId="0" borderId="1" xfId="0" applyBorder="1" applyProtection="1">
      <protection locked="0"/>
    </xf>
    <xf numFmtId="0" fontId="0" fillId="0" borderId="1" xfId="0" applyBorder="1" applyAlignment="1" applyProtection="1">
      <alignment horizontal="center"/>
      <protection locked="0"/>
    </xf>
    <xf numFmtId="0" fontId="0" fillId="0" borderId="0" xfId="0" applyProtection="1">
      <protection locked="0"/>
    </xf>
    <xf numFmtId="0" fontId="0" fillId="0" borderId="7" xfId="0" applyBorder="1" applyAlignment="1" applyProtection="1">
      <alignment vertical="top"/>
      <protection locked="0"/>
    </xf>
    <xf numFmtId="0" fontId="0" fillId="0" borderId="7" xfId="0" applyBorder="1" applyAlignment="1" applyProtection="1">
      <alignment horizontal="center" vertical="top"/>
      <protection locked="0"/>
    </xf>
    <xf numFmtId="0" fontId="0" fillId="0" borderId="7" xfId="0" applyBorder="1" applyAlignment="1" applyProtection="1">
      <alignment wrapText="1"/>
      <protection locked="0"/>
    </xf>
    <xf numFmtId="0" fontId="0" fillId="0" borderId="1" xfId="0" applyBorder="1" applyAlignment="1" applyProtection="1">
      <alignment horizontal="left"/>
      <protection locked="0"/>
    </xf>
    <xf numFmtId="0" fontId="0" fillId="0" borderId="7" xfId="0" applyBorder="1" applyProtection="1">
      <protection locked="0"/>
    </xf>
    <xf numFmtId="0" fontId="0" fillId="0" borderId="7" xfId="0" applyBorder="1" applyAlignment="1" applyProtection="1">
      <alignment horizontal="center"/>
      <protection locked="0"/>
    </xf>
    <xf numFmtId="0" fontId="8" fillId="0" borderId="7" xfId="1" applyBorder="1" applyAlignment="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14" fontId="0" fillId="0" borderId="1" xfId="0" applyNumberFormat="1" applyBorder="1" applyAlignment="1" applyProtection="1">
      <alignment horizontal="left"/>
      <protection locked="0"/>
    </xf>
    <xf numFmtId="0" fontId="0" fillId="0" borderId="0" xfId="0" applyFill="1" applyProtection="1">
      <protection locked="0"/>
    </xf>
    <xf numFmtId="0" fontId="7" fillId="0" borderId="0" xfId="0" applyFont="1" applyFill="1" applyProtection="1">
      <protection locked="0"/>
    </xf>
    <xf numFmtId="0" fontId="10" fillId="0" borderId="0" xfId="0" applyFont="1" applyProtection="1">
      <protection locked="0"/>
    </xf>
    <xf numFmtId="0" fontId="0" fillId="0" borderId="0" xfId="0" applyAlignment="1" applyProtection="1">
      <alignment horizontal="center"/>
      <protection locked="0"/>
    </xf>
    <xf numFmtId="0" fontId="0" fillId="0" borderId="0" xfId="0" applyProtection="1"/>
    <xf numFmtId="2" fontId="0" fillId="0" borderId="1" xfId="0" applyNumberFormat="1" applyBorder="1" applyAlignment="1" applyProtection="1">
      <alignment horizontal="center"/>
    </xf>
    <xf numFmtId="1" fontId="0" fillId="0" borderId="7" xfId="0" applyNumberFormat="1" applyBorder="1" applyProtection="1">
      <protection locked="0"/>
    </xf>
    <xf numFmtId="1" fontId="1" fillId="0" borderId="1" xfId="0" applyNumberFormat="1" applyFont="1" applyBorder="1" applyProtection="1">
      <protection locked="0"/>
    </xf>
    <xf numFmtId="0" fontId="15" fillId="0" borderId="1" xfId="0" applyFont="1" applyFill="1" applyBorder="1" applyAlignment="1" applyProtection="1">
      <alignment horizontal="center" vertical="top" wrapText="1"/>
    </xf>
    <xf numFmtId="43" fontId="16" fillId="0" borderId="1" xfId="0" applyNumberFormat="1" applyFont="1" applyFill="1" applyBorder="1" applyAlignment="1" applyProtection="1">
      <alignment vertical="top" wrapText="1"/>
    </xf>
    <xf numFmtId="43" fontId="16" fillId="2" borderId="1" xfId="0" applyNumberFormat="1" applyFont="1" applyFill="1" applyBorder="1" applyAlignment="1" applyProtection="1">
      <alignment vertical="top" wrapText="1"/>
    </xf>
    <xf numFmtId="0" fontId="11" fillId="0" borderId="0" xfId="0" applyFont="1" applyAlignment="1" applyProtection="1">
      <alignment horizontal="left"/>
      <protection locked="0"/>
    </xf>
    <xf numFmtId="0" fontId="17" fillId="0" borderId="0" xfId="0" applyFont="1" applyAlignment="1" applyProtection="1">
      <alignment horizontal="center"/>
      <protection locked="0"/>
    </xf>
    <xf numFmtId="0" fontId="18" fillId="0" borderId="1" xfId="0" applyFont="1" applyBorder="1" applyAlignment="1" applyProtection="1">
      <alignment horizontal="center" vertical="center"/>
    </xf>
    <xf numFmtId="0" fontId="19" fillId="0" borderId="1" xfId="0" applyFont="1" applyBorder="1" applyAlignment="1" applyProtection="1">
      <alignment horizontal="center" vertical="center"/>
    </xf>
    <xf numFmtId="0" fontId="17" fillId="0" borderId="0" xfId="0" applyFont="1" applyAlignment="1" applyProtection="1">
      <alignment horizontal="center"/>
      <protection locked="0"/>
    </xf>
    <xf numFmtId="0" fontId="0" fillId="0" borderId="2"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4" xfId="0" applyFill="1" applyBorder="1" applyAlignment="1" applyProtection="1">
      <alignment horizontal="left"/>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164" fontId="0" fillId="0" borderId="3" xfId="0" applyNumberFormat="1" applyFill="1" applyBorder="1" applyAlignment="1" applyProtection="1">
      <alignment horizontal="center"/>
    </xf>
    <xf numFmtId="0" fontId="0" fillId="0" borderId="6" xfId="0" applyFill="1" applyBorder="1" applyAlignment="1" applyProtection="1">
      <alignment horizontal="center"/>
    </xf>
    <xf numFmtId="43" fontId="0" fillId="0" borderId="2" xfId="0" applyNumberFormat="1" applyFill="1" applyBorder="1" applyAlignment="1" applyProtection="1">
      <alignment horizontal="left"/>
    </xf>
    <xf numFmtId="43" fontId="0" fillId="0" borderId="3" xfId="0" applyNumberFormat="1" applyFill="1" applyBorder="1" applyAlignment="1" applyProtection="1">
      <alignment horizontal="left"/>
    </xf>
    <xf numFmtId="43" fontId="0" fillId="0" borderId="4" xfId="0" applyNumberFormat="1" applyFill="1" applyBorder="1" applyAlignment="1" applyProtection="1">
      <alignment horizontal="left"/>
    </xf>
    <xf numFmtId="0" fontId="0" fillId="0" borderId="0" xfId="0" applyFill="1" applyAlignment="1" applyProtection="1">
      <alignment horizontal="justify" vertical="center" wrapText="1"/>
    </xf>
    <xf numFmtId="0" fontId="0" fillId="0" borderId="0" xfId="0" applyFill="1" applyAlignment="1" applyProtection="1">
      <alignment horizontal="justify" vertical="top" wrapText="1"/>
    </xf>
    <xf numFmtId="0" fontId="3" fillId="0" borderId="0" xfId="0" applyFont="1" applyFill="1" applyAlignment="1" applyProtection="1">
      <alignment horizontal="left"/>
    </xf>
    <xf numFmtId="0" fontId="1" fillId="0" borderId="2"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0" fillId="0" borderId="2"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2"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13" fillId="0" borderId="8" xfId="0" applyFont="1" applyFill="1" applyBorder="1" applyAlignment="1" applyProtection="1">
      <alignment horizontal="center" vertical="top" wrapText="1"/>
    </xf>
    <xf numFmtId="0" fontId="13" fillId="0" borderId="5" xfId="0" applyFont="1" applyFill="1" applyBorder="1" applyAlignment="1" applyProtection="1">
      <alignment horizontal="center" vertical="top" wrapText="1"/>
    </xf>
    <xf numFmtId="0" fontId="13" fillId="0" borderId="9" xfId="0" applyFont="1" applyFill="1" applyBorder="1" applyAlignment="1" applyProtection="1">
      <alignment horizontal="center" vertical="top" wrapText="1"/>
    </xf>
    <xf numFmtId="0" fontId="11" fillId="0" borderId="10"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1" xfId="0" applyFont="1" applyFill="1" applyBorder="1" applyAlignment="1" applyProtection="1">
      <alignment horizontal="center"/>
    </xf>
    <xf numFmtId="0" fontId="14" fillId="0" borderId="12" xfId="0" applyFont="1" applyFill="1" applyBorder="1" applyAlignment="1" applyProtection="1">
      <alignment horizontal="center"/>
    </xf>
    <xf numFmtId="0" fontId="11" fillId="0" borderId="6" xfId="0" applyFont="1" applyFill="1" applyBorder="1" applyAlignment="1" applyProtection="1">
      <alignment horizontal="center"/>
    </xf>
    <xf numFmtId="0" fontId="11" fillId="0" borderId="13" xfId="0" applyFont="1" applyFill="1" applyBorder="1" applyAlignment="1" applyProtection="1">
      <alignment horizontal="center"/>
    </xf>
    <xf numFmtId="0" fontId="11" fillId="0" borderId="0" xfId="0" applyFont="1" applyFill="1" applyAlignment="1" applyProtection="1">
      <alignment horizontal="justify" vertical="center" wrapText="1"/>
    </xf>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4" xfId="0" applyFont="1" applyFill="1" applyBorder="1" applyAlignment="1" applyProtection="1">
      <alignment horizontal="center"/>
    </xf>
    <xf numFmtId="43" fontId="1" fillId="0" borderId="6"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11" fillId="0" borderId="0" xfId="0" applyFont="1" applyFill="1" applyBorder="1" applyAlignment="1" applyProtection="1">
      <alignment horizontal="justify" vertical="top" wrapText="1"/>
    </xf>
    <xf numFmtId="43" fontId="0" fillId="0" borderId="6" xfId="0" applyNumberFormat="1" applyFill="1" applyBorder="1" applyAlignment="1" applyProtection="1">
      <alignment horizontal="center" vertical="center" shrinkToFit="1"/>
    </xf>
    <xf numFmtId="0" fontId="11" fillId="0" borderId="0" xfId="0" applyFont="1" applyFill="1" applyBorder="1" applyAlignment="1" applyProtection="1">
      <alignment horizontal="center" vertical="top"/>
    </xf>
    <xf numFmtId="0" fontId="7" fillId="0" borderId="5" xfId="0" applyFont="1" applyFill="1" applyBorder="1" applyAlignment="1" applyProtection="1">
      <alignment horizontal="center" shrinkToFit="1"/>
    </xf>
    <xf numFmtId="0" fontId="14" fillId="0" borderId="5" xfId="0" applyFont="1" applyFill="1" applyBorder="1" applyAlignment="1" applyProtection="1">
      <alignment horizontal="left" vertical="top" wrapText="1"/>
    </xf>
    <xf numFmtId="0" fontId="1" fillId="0" borderId="2" xfId="0" applyFont="1" applyFill="1" applyBorder="1" applyAlignment="1" applyProtection="1">
      <alignment horizontal="center" vertical="top" wrapText="1"/>
    </xf>
    <xf numFmtId="0" fontId="1" fillId="0" borderId="3"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rvicetax@vces.gov.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33"/>
  <sheetViews>
    <sheetView tabSelected="1" zoomScale="145" zoomScaleNormal="145" workbookViewId="0"/>
  </sheetViews>
  <sheetFormatPr defaultRowHeight="15"/>
  <cols>
    <col min="1" max="1" width="34.28515625" style="38" bestFit="1" customWidth="1"/>
    <col min="2" max="2" width="3.85546875" style="52" customWidth="1"/>
    <col min="3" max="3" width="39.140625" style="38" customWidth="1"/>
    <col min="4" max="11" width="3.85546875" style="53" hidden="1" customWidth="1"/>
    <col min="12" max="14" width="3.85546875" style="38" customWidth="1"/>
    <col min="15" max="16384" width="9.140625" style="38"/>
  </cols>
  <sheetData>
    <row r="1" spans="1:11">
      <c r="A1" s="62" t="s">
        <v>72</v>
      </c>
      <c r="B1" s="38"/>
    </row>
    <row r="2" spans="1:11" ht="17.25">
      <c r="A2" s="63" t="s">
        <v>71</v>
      </c>
      <c r="B2" s="38"/>
      <c r="C2" s="61"/>
    </row>
    <row r="3" spans="1:11">
      <c r="B3" s="60"/>
    </row>
    <row r="5" spans="1:11">
      <c r="A5" s="64" t="s">
        <v>70</v>
      </c>
      <c r="B5" s="64"/>
      <c r="C5" s="64"/>
    </row>
    <row r="6" spans="1:11">
      <c r="A6" s="36" t="s">
        <v>2</v>
      </c>
      <c r="B6" s="37" t="s">
        <v>35</v>
      </c>
      <c r="C6" s="36" t="s">
        <v>64</v>
      </c>
    </row>
    <row r="7" spans="1:11" ht="46.5" customHeight="1">
      <c r="A7" s="39" t="s">
        <v>44</v>
      </c>
      <c r="B7" s="40" t="s">
        <v>35</v>
      </c>
      <c r="C7" s="41" t="s">
        <v>65</v>
      </c>
    </row>
    <row r="8" spans="1:11">
      <c r="A8" s="36" t="s">
        <v>45</v>
      </c>
      <c r="B8" s="37" t="s">
        <v>35</v>
      </c>
      <c r="C8" s="42" t="s">
        <v>69</v>
      </c>
    </row>
    <row r="9" spans="1:11">
      <c r="A9" s="43" t="s">
        <v>46</v>
      </c>
      <c r="B9" s="44" t="s">
        <v>35</v>
      </c>
      <c r="C9" s="45" t="s">
        <v>63</v>
      </c>
    </row>
    <row r="10" spans="1:11">
      <c r="A10" s="36" t="s">
        <v>45</v>
      </c>
      <c r="B10" s="37" t="s">
        <v>35</v>
      </c>
      <c r="C10" s="42" t="s">
        <v>62</v>
      </c>
    </row>
    <row r="11" spans="1:11">
      <c r="A11" s="46"/>
      <c r="B11" s="47"/>
      <c r="C11" s="46"/>
      <c r="E11" s="53">
        <v>8</v>
      </c>
    </row>
    <row r="12" spans="1:11">
      <c r="A12" s="46"/>
      <c r="B12" s="47"/>
      <c r="C12" s="46"/>
    </row>
    <row r="13" spans="1:11">
      <c r="A13" s="68" t="s">
        <v>47</v>
      </c>
      <c r="B13" s="69"/>
      <c r="C13" s="70"/>
    </row>
    <row r="14" spans="1:11">
      <c r="A14" s="43" t="s">
        <v>48</v>
      </c>
      <c r="B14" s="44" t="s">
        <v>35</v>
      </c>
      <c r="C14" s="55">
        <v>10000000</v>
      </c>
      <c r="D14" s="54" t="str">
        <f t="shared" ref="D14:K18" si="0">IF(ISERROR(MID($C14,LEN($C14)-($E$11+1-COLUMN()+2),1)),"",MID($C14,LEN($C14)-($E$11+1-COLUMN()+2),1))</f>
        <v>1</v>
      </c>
      <c r="E14" s="54" t="str">
        <f t="shared" si="0"/>
        <v>0</v>
      </c>
      <c r="F14" s="54" t="str">
        <f t="shared" si="0"/>
        <v>0</v>
      </c>
      <c r="G14" s="54" t="str">
        <f t="shared" si="0"/>
        <v>0</v>
      </c>
      <c r="H14" s="54" t="str">
        <f t="shared" si="0"/>
        <v>0</v>
      </c>
      <c r="I14" s="54" t="str">
        <f t="shared" si="0"/>
        <v>0</v>
      </c>
      <c r="J14" s="54" t="str">
        <f t="shared" si="0"/>
        <v>0</v>
      </c>
      <c r="K14" s="54" t="str">
        <f>IF(ISERROR(MID($C14,LEN($C14)-($E$11+1-COLUMN()+2),1)),"",MID($C14,LEN($C14)-($E$11+1-COLUMN()+2),1))</f>
        <v>0</v>
      </c>
    </row>
    <row r="15" spans="1:11">
      <c r="A15" s="43" t="s">
        <v>49</v>
      </c>
      <c r="B15" s="44" t="s">
        <v>35</v>
      </c>
      <c r="C15" s="55">
        <f>ROUND(C14*2%,0)</f>
        <v>200000</v>
      </c>
      <c r="D15" s="54" t="str">
        <f t="shared" si="0"/>
        <v/>
      </c>
      <c r="E15" s="54" t="str">
        <f t="shared" si="0"/>
        <v/>
      </c>
      <c r="F15" s="54" t="str">
        <f t="shared" si="0"/>
        <v>2</v>
      </c>
      <c r="G15" s="54" t="str">
        <f t="shared" si="0"/>
        <v>0</v>
      </c>
      <c r="H15" s="54" t="str">
        <f t="shared" si="0"/>
        <v>0</v>
      </c>
      <c r="I15" s="54" t="str">
        <f t="shared" si="0"/>
        <v>0</v>
      </c>
      <c r="J15" s="54" t="str">
        <f t="shared" si="0"/>
        <v>0</v>
      </c>
      <c r="K15" s="54" t="str">
        <f t="shared" si="0"/>
        <v>0</v>
      </c>
    </row>
    <row r="16" spans="1:11">
      <c r="A16" s="43" t="s">
        <v>50</v>
      </c>
      <c r="B16" s="44" t="s">
        <v>35</v>
      </c>
      <c r="C16" s="55">
        <f>ROUND(C14*1%,0)</f>
        <v>100000</v>
      </c>
      <c r="D16" s="54" t="str">
        <f t="shared" si="0"/>
        <v/>
      </c>
      <c r="E16" s="54" t="str">
        <f t="shared" si="0"/>
        <v/>
      </c>
      <c r="F16" s="54" t="str">
        <f t="shared" si="0"/>
        <v>1</v>
      </c>
      <c r="G16" s="54" t="str">
        <f t="shared" si="0"/>
        <v>0</v>
      </c>
      <c r="H16" s="54" t="str">
        <f t="shared" si="0"/>
        <v>0</v>
      </c>
      <c r="I16" s="54" t="str">
        <f t="shared" si="0"/>
        <v>0</v>
      </c>
      <c r="J16" s="54" t="str">
        <f t="shared" si="0"/>
        <v>0</v>
      </c>
      <c r="K16" s="54" t="str">
        <f t="shared" si="0"/>
        <v>0</v>
      </c>
    </row>
    <row r="17" spans="1:14">
      <c r="A17" s="43" t="s">
        <v>51</v>
      </c>
      <c r="B17" s="44" t="s">
        <v>35</v>
      </c>
      <c r="C17" s="55">
        <v>0</v>
      </c>
      <c r="D17" s="54" t="str">
        <f t="shared" si="0"/>
        <v/>
      </c>
      <c r="E17" s="54" t="str">
        <f t="shared" si="0"/>
        <v/>
      </c>
      <c r="F17" s="54" t="str">
        <f t="shared" si="0"/>
        <v/>
      </c>
      <c r="G17" s="54" t="str">
        <f t="shared" si="0"/>
        <v/>
      </c>
      <c r="H17" s="54" t="str">
        <f t="shared" si="0"/>
        <v/>
      </c>
      <c r="I17" s="54" t="str">
        <f t="shared" si="0"/>
        <v/>
      </c>
      <c r="J17" s="54" t="str">
        <f t="shared" si="0"/>
        <v/>
      </c>
      <c r="K17" s="54" t="str">
        <f t="shared" si="0"/>
        <v>0</v>
      </c>
    </row>
    <row r="18" spans="1:14">
      <c r="A18" s="36" t="s">
        <v>57</v>
      </c>
      <c r="B18" s="37"/>
      <c r="C18" s="56">
        <f>ROUND(SUM(C14:C17),0)</f>
        <v>10300000</v>
      </c>
      <c r="D18" s="54" t="str">
        <f t="shared" si="0"/>
        <v>1</v>
      </c>
      <c r="E18" s="54" t="str">
        <f t="shared" si="0"/>
        <v>0</v>
      </c>
      <c r="F18" s="54" t="str">
        <f t="shared" si="0"/>
        <v>3</v>
      </c>
      <c r="G18" s="54" t="str">
        <f t="shared" si="0"/>
        <v>0</v>
      </c>
      <c r="H18" s="54" t="str">
        <f t="shared" si="0"/>
        <v>0</v>
      </c>
      <c r="I18" s="54" t="str">
        <f t="shared" si="0"/>
        <v>0</v>
      </c>
      <c r="J18" s="54" t="str">
        <f t="shared" si="0"/>
        <v>0</v>
      </c>
      <c r="K18" s="54" t="str">
        <f t="shared" si="0"/>
        <v>0</v>
      </c>
    </row>
    <row r="19" spans="1:14">
      <c r="A19" s="64" t="s">
        <v>70</v>
      </c>
      <c r="B19" s="64"/>
      <c r="C19" s="64"/>
    </row>
    <row r="21" spans="1:14">
      <c r="A21" s="36" t="s">
        <v>54</v>
      </c>
      <c r="B21" s="37" t="s">
        <v>35</v>
      </c>
      <c r="C21" s="36" t="s">
        <v>66</v>
      </c>
    </row>
    <row r="22" spans="1:14">
      <c r="A22" s="36" t="s">
        <v>55</v>
      </c>
      <c r="B22" s="37" t="s">
        <v>35</v>
      </c>
      <c r="C22" s="36" t="s">
        <v>67</v>
      </c>
    </row>
    <row r="23" spans="1:14">
      <c r="A23" s="36" t="s">
        <v>56</v>
      </c>
      <c r="B23" s="37" t="s">
        <v>35</v>
      </c>
      <c r="C23" s="36" t="s">
        <v>68</v>
      </c>
    </row>
    <row r="24" spans="1:14">
      <c r="A24" s="36" t="s">
        <v>33</v>
      </c>
      <c r="B24" s="37" t="s">
        <v>35</v>
      </c>
      <c r="C24" s="36" t="s">
        <v>36</v>
      </c>
    </row>
    <row r="25" spans="1:14">
      <c r="A25" s="36" t="s">
        <v>34</v>
      </c>
      <c r="B25" s="37" t="s">
        <v>35</v>
      </c>
      <c r="C25" s="48">
        <v>41488</v>
      </c>
      <c r="D25" s="1"/>
      <c r="E25" s="1"/>
      <c r="F25" s="1"/>
      <c r="G25" s="1"/>
      <c r="H25" s="1"/>
      <c r="I25" s="1"/>
      <c r="J25" s="1"/>
      <c r="K25" s="1"/>
      <c r="L25" s="49"/>
      <c r="M25" s="49"/>
      <c r="N25" s="49"/>
    </row>
    <row r="26" spans="1:14">
      <c r="A26" s="50"/>
      <c r="B26" s="49"/>
      <c r="C26" s="49"/>
      <c r="D26" s="1"/>
      <c r="E26" s="1"/>
      <c r="F26" s="1"/>
      <c r="G26" s="1"/>
      <c r="H26" s="1"/>
      <c r="I26" s="1"/>
      <c r="J26" s="1"/>
      <c r="K26" s="1"/>
      <c r="L26" s="49"/>
      <c r="M26" s="49"/>
      <c r="N26" s="49"/>
    </row>
    <row r="28" spans="1:14">
      <c r="A28" s="51" t="s">
        <v>59</v>
      </c>
    </row>
    <row r="29" spans="1:14">
      <c r="A29" s="65" t="s">
        <v>31</v>
      </c>
      <c r="B29" s="66"/>
      <c r="C29" s="67"/>
    </row>
    <row r="30" spans="1:14">
      <c r="A30" s="65"/>
      <c r="B30" s="66"/>
      <c r="C30" s="67"/>
    </row>
    <row r="31" spans="1:14">
      <c r="A31" s="65"/>
      <c r="B31" s="66"/>
      <c r="C31" s="67"/>
    </row>
    <row r="32" spans="1:14">
      <c r="A32" s="65"/>
      <c r="B32" s="66"/>
      <c r="C32" s="67"/>
    </row>
    <row r="33" spans="1:3">
      <c r="A33" s="65"/>
      <c r="B33" s="66"/>
      <c r="C33" s="67"/>
    </row>
  </sheetData>
  <sheetProtection password="C5C1" sheet="1" objects="1" scenarios="1"/>
  <dataConsolidate/>
  <mergeCells count="8">
    <mergeCell ref="A5:C5"/>
    <mergeCell ref="A32:C32"/>
    <mergeCell ref="A33:C33"/>
    <mergeCell ref="A13:C13"/>
    <mergeCell ref="A29:C29"/>
    <mergeCell ref="A30:C30"/>
    <mergeCell ref="A31:C31"/>
    <mergeCell ref="A19:C19"/>
  </mergeCells>
  <dataValidations count="5">
    <dataValidation type="textLength" operator="equal" allowBlank="1" showInputMessage="1" showErrorMessage="1" sqref="C10">
      <formula1>15</formula1>
    </dataValidation>
    <dataValidation type="textLength" operator="lessThanOrEqual" allowBlank="1" showInputMessage="1" showErrorMessage="1" sqref="C7">
      <formula1>96</formula1>
    </dataValidation>
    <dataValidation type="textLength" operator="lessThanOrEqual" allowBlank="1" showInputMessage="1" showErrorMessage="1" sqref="C6">
      <formula1>48</formula1>
    </dataValidation>
    <dataValidation type="textLength" operator="lessThanOrEqual" allowBlank="1" showInputMessage="1" showErrorMessage="1" sqref="C8">
      <formula1>15</formula1>
    </dataValidation>
    <dataValidation type="textLength" operator="lessThanOrEqual" allowBlank="1" showInputMessage="1" showErrorMessage="1" errorTitle="8 Digits Only" error="More than 8 digits are not allowed" promptTitle="Amount" prompt="Amount upto 8 digits only" sqref="C14:C18">
      <formula1>8</formula1>
    </dataValidation>
  </dataValidations>
  <hyperlinks>
    <hyperlink ref="C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XFC90"/>
  <sheetViews>
    <sheetView view="pageBreakPreview" zoomScale="160" zoomScaleNormal="130" zoomScaleSheetLayoutView="160" workbookViewId="0">
      <selection activeCell="I7" sqref="I7"/>
    </sheetView>
  </sheetViews>
  <sheetFormatPr defaultRowHeight="15"/>
  <cols>
    <col min="1" max="1" width="3.5703125" style="26" customWidth="1"/>
    <col min="2" max="2" width="2.5703125" style="1" customWidth="1"/>
    <col min="3" max="26" width="3.5703125" style="1" customWidth="1"/>
    <col min="27" max="34" width="4.85546875" style="1" customWidth="1"/>
    <col min="35" max="16384" width="9.140625" style="1"/>
  </cols>
  <sheetData>
    <row r="1" spans="1:26" ht="17.25">
      <c r="A1" s="88" t="s">
        <v>0</v>
      </c>
      <c r="B1" s="89"/>
      <c r="C1" s="89"/>
      <c r="D1" s="89"/>
      <c r="E1" s="89"/>
      <c r="F1" s="89"/>
      <c r="G1" s="89"/>
      <c r="H1" s="89"/>
      <c r="I1" s="89"/>
      <c r="J1" s="89"/>
      <c r="K1" s="89"/>
      <c r="L1" s="89"/>
      <c r="M1" s="89"/>
      <c r="N1" s="89"/>
      <c r="O1" s="89"/>
      <c r="P1" s="89"/>
      <c r="Q1" s="89"/>
      <c r="R1" s="89"/>
      <c r="S1" s="89"/>
      <c r="T1" s="89"/>
      <c r="U1" s="89"/>
      <c r="V1" s="89"/>
      <c r="W1" s="89"/>
      <c r="X1" s="89"/>
      <c r="Y1" s="89"/>
      <c r="Z1" s="90"/>
    </row>
    <row r="2" spans="1:26">
      <c r="A2" s="91" t="s">
        <v>1</v>
      </c>
      <c r="B2" s="92"/>
      <c r="C2" s="92"/>
      <c r="D2" s="92"/>
      <c r="E2" s="92"/>
      <c r="F2" s="92"/>
      <c r="G2" s="92"/>
      <c r="H2" s="92"/>
      <c r="I2" s="92"/>
      <c r="J2" s="92"/>
      <c r="K2" s="92"/>
      <c r="L2" s="92"/>
      <c r="M2" s="92"/>
      <c r="N2" s="92"/>
      <c r="O2" s="92"/>
      <c r="P2" s="92"/>
      <c r="Q2" s="92"/>
      <c r="R2" s="92"/>
      <c r="S2" s="92"/>
      <c r="T2" s="92"/>
      <c r="U2" s="92"/>
      <c r="V2" s="92"/>
      <c r="W2" s="92"/>
      <c r="X2" s="92"/>
      <c r="Y2" s="92"/>
      <c r="Z2" s="93"/>
    </row>
    <row r="3" spans="1:26">
      <c r="A3" s="94" t="s">
        <v>60</v>
      </c>
      <c r="B3" s="95"/>
      <c r="C3" s="95"/>
      <c r="D3" s="95"/>
      <c r="E3" s="95"/>
      <c r="F3" s="95"/>
      <c r="G3" s="95"/>
      <c r="H3" s="95"/>
      <c r="I3" s="95"/>
      <c r="J3" s="95"/>
      <c r="K3" s="95"/>
      <c r="L3" s="95"/>
      <c r="M3" s="95"/>
      <c r="N3" s="95"/>
      <c r="O3" s="95"/>
      <c r="P3" s="95"/>
      <c r="Q3" s="95"/>
      <c r="R3" s="95"/>
      <c r="S3" s="95"/>
      <c r="T3" s="95"/>
      <c r="U3" s="95"/>
      <c r="V3" s="95"/>
      <c r="W3" s="95"/>
      <c r="X3" s="95"/>
      <c r="Y3" s="95"/>
      <c r="Z3" s="96"/>
    </row>
    <row r="4" spans="1:26" ht="15.75">
      <c r="A4" s="2"/>
      <c r="B4" s="3"/>
      <c r="C4" s="3"/>
      <c r="D4" s="3"/>
      <c r="E4" s="3"/>
      <c r="F4" s="3"/>
      <c r="G4" s="3"/>
      <c r="H4" s="3"/>
      <c r="I4" s="3"/>
      <c r="J4" s="3"/>
      <c r="K4" s="3"/>
      <c r="L4" s="3"/>
      <c r="M4" s="3"/>
      <c r="N4" s="3"/>
      <c r="O4" s="3"/>
      <c r="P4" s="3"/>
      <c r="Q4" s="3"/>
      <c r="R4" s="3"/>
      <c r="S4" s="3"/>
      <c r="T4" s="3"/>
      <c r="U4" s="3"/>
      <c r="V4" s="3"/>
      <c r="W4" s="3"/>
      <c r="X4" s="3"/>
      <c r="Y4" s="3"/>
      <c r="Z4" s="3"/>
    </row>
    <row r="5" spans="1:26" s="7" customFormat="1">
      <c r="A5" s="4">
        <v>1</v>
      </c>
      <c r="B5" s="5"/>
      <c r="C5" s="82" t="s">
        <v>2</v>
      </c>
      <c r="D5" s="83"/>
      <c r="E5" s="83"/>
      <c r="F5" s="83"/>
      <c r="G5" s="83"/>
      <c r="H5" s="83"/>
      <c r="I5" s="83"/>
      <c r="J5" s="83"/>
      <c r="K5" s="83"/>
      <c r="L5" s="83"/>
      <c r="M5" s="84"/>
      <c r="N5" s="6"/>
      <c r="O5" s="6"/>
      <c r="P5" s="6"/>
      <c r="Q5" s="6"/>
      <c r="R5" s="6"/>
      <c r="S5" s="6"/>
      <c r="T5" s="6"/>
      <c r="U5" s="6"/>
      <c r="V5" s="6"/>
      <c r="W5" s="6"/>
      <c r="X5" s="6"/>
      <c r="Y5" s="6"/>
      <c r="Z5" s="6"/>
    </row>
    <row r="6" spans="1:26" s="7" customFormat="1">
      <c r="A6" s="8"/>
      <c r="B6" s="9"/>
      <c r="C6" s="6"/>
      <c r="D6" s="6"/>
      <c r="E6" s="6"/>
      <c r="F6" s="6"/>
      <c r="G6" s="6"/>
      <c r="H6" s="6"/>
      <c r="I6" s="6"/>
      <c r="J6" s="6"/>
      <c r="K6" s="6"/>
      <c r="L6" s="6"/>
      <c r="M6" s="6"/>
      <c r="N6" s="6"/>
      <c r="O6" s="6"/>
      <c r="P6" s="6"/>
      <c r="Q6" s="6"/>
      <c r="R6" s="6"/>
      <c r="S6" s="6"/>
      <c r="T6" s="6"/>
      <c r="U6" s="6"/>
      <c r="V6" s="6"/>
      <c r="W6" s="6"/>
      <c r="X6" s="6"/>
      <c r="Y6" s="6"/>
      <c r="Z6" s="6"/>
    </row>
    <row r="7" spans="1:26" s="7" customFormat="1" ht="19.5">
      <c r="A7" s="8"/>
      <c r="B7" s="6"/>
      <c r="C7" s="10" t="str">
        <f>MID(Data!$C$6,1,1)</f>
        <v>A</v>
      </c>
      <c r="D7" s="10" t="str">
        <f>MID(Data!$C$6,2,1)</f>
        <v>B</v>
      </c>
      <c r="E7" s="10" t="str">
        <f>MID(Data!$C$6,3,1)</f>
        <v>C</v>
      </c>
      <c r="F7" s="10" t="str">
        <f>MID(Data!$C$6,4,1)</f>
        <v>D</v>
      </c>
      <c r="G7" s="10" t="str">
        <f>MID(Data!$C$6,5,1)</f>
        <v>E</v>
      </c>
      <c r="H7" s="10" t="str">
        <f>MID(Data!$C$6,6,1)</f>
        <v xml:space="preserve"> </v>
      </c>
      <c r="I7" s="10" t="str">
        <f>MID(Data!$C$6,7,1)</f>
        <v>C</v>
      </c>
      <c r="J7" s="10" t="str">
        <f>MID(Data!$C$6,8,1)</f>
        <v>O</v>
      </c>
      <c r="K7" s="10" t="str">
        <f>MID(Data!$C$6,9,1)</f>
        <v>R</v>
      </c>
      <c r="L7" s="10" t="str">
        <f>MID(Data!$C$6,10,1)</f>
        <v>P</v>
      </c>
      <c r="M7" s="10" t="str">
        <f>MID(Data!$C$6,11,1)</f>
        <v>O</v>
      </c>
      <c r="N7" s="10" t="str">
        <f>MID(Data!$C$6,12,1)</f>
        <v>R</v>
      </c>
      <c r="O7" s="10" t="str">
        <f>MID(Data!$C$6,13,1)</f>
        <v>A</v>
      </c>
      <c r="P7" s="10" t="str">
        <f>MID(Data!$C$6,14,1)</f>
        <v>T</v>
      </c>
      <c r="Q7" s="10" t="str">
        <f>MID(Data!$C$6,15,1)</f>
        <v>I</v>
      </c>
      <c r="R7" s="10" t="str">
        <f>MID(Data!$C$6,16,1)</f>
        <v>O</v>
      </c>
      <c r="S7" s="10" t="str">
        <f>MID(Data!$C$6,17,1)</f>
        <v>N</v>
      </c>
      <c r="T7" s="10" t="str">
        <f>MID(Data!$C$6,18,1)</f>
        <v xml:space="preserve"> </v>
      </c>
      <c r="U7" s="10" t="str">
        <f>MID(Data!$C$6,19,1)</f>
        <v>L</v>
      </c>
      <c r="V7" s="10" t="str">
        <f>MID(Data!$C$6,20,1)</f>
        <v>I</v>
      </c>
      <c r="W7" s="10" t="str">
        <f>MID(Data!$C$6,21,1)</f>
        <v>M</v>
      </c>
      <c r="X7" s="10" t="str">
        <f>MID(Data!$C$6,22,1)</f>
        <v>I</v>
      </c>
      <c r="Y7" s="10" t="str">
        <f>MID(Data!$C$6,23,1)</f>
        <v>T</v>
      </c>
      <c r="Z7" s="10" t="str">
        <f>MID(Data!$C$6,24,1)</f>
        <v>E</v>
      </c>
    </row>
    <row r="8" spans="1:26" s="7" customFormat="1" ht="19.5">
      <c r="A8" s="8"/>
      <c r="B8" s="6"/>
      <c r="C8" s="10" t="str">
        <f>MID(Data!$C$6,25,1)</f>
        <v>D</v>
      </c>
      <c r="D8" s="10" t="str">
        <f>MID(Data!$C$6,26,1)</f>
        <v/>
      </c>
      <c r="E8" s="10" t="str">
        <f>MID(Data!$C$6,27,1)</f>
        <v/>
      </c>
      <c r="F8" s="10" t="str">
        <f>MID(Data!$C$6,28,1)</f>
        <v/>
      </c>
      <c r="G8" s="10" t="str">
        <f>MID(Data!$C$6,29,1)</f>
        <v/>
      </c>
      <c r="H8" s="10" t="str">
        <f>MID(Data!$C$6,30,1)</f>
        <v/>
      </c>
      <c r="I8" s="10" t="str">
        <f>MID(Data!$C$6,31,1)</f>
        <v/>
      </c>
      <c r="J8" s="10" t="str">
        <f>MID(Data!$C$6,32,1)</f>
        <v/>
      </c>
      <c r="K8" s="10" t="str">
        <f>MID(Data!$C$6,33,1)</f>
        <v/>
      </c>
      <c r="L8" s="10" t="str">
        <f>MID(Data!$C$6,34,1)</f>
        <v/>
      </c>
      <c r="M8" s="10" t="str">
        <f>MID(Data!$C$6,35,1)</f>
        <v/>
      </c>
      <c r="N8" s="10" t="str">
        <f>MID(Data!$C$6,36,1)</f>
        <v/>
      </c>
      <c r="O8" s="10" t="str">
        <f>MID(Data!$C$6,37,1)</f>
        <v/>
      </c>
      <c r="P8" s="10" t="str">
        <f>MID(Data!$C$6,38,1)</f>
        <v/>
      </c>
      <c r="Q8" s="10" t="str">
        <f>MID(Data!$C$6,39,1)</f>
        <v/>
      </c>
      <c r="R8" s="10" t="str">
        <f>MID(Data!$C$6,40,1)</f>
        <v/>
      </c>
      <c r="S8" s="10" t="str">
        <f>MID(Data!$C$6,41,1)</f>
        <v/>
      </c>
      <c r="T8" s="10" t="str">
        <f>MID(Data!$C$6,42,1)</f>
        <v/>
      </c>
      <c r="U8" s="10" t="str">
        <f>MID(Data!$C$6,43,1)</f>
        <v/>
      </c>
      <c r="V8" s="10" t="str">
        <f>MID(Data!$C$6,44,1)</f>
        <v/>
      </c>
      <c r="W8" s="10" t="str">
        <f>MID(Data!$C$6,45,1)</f>
        <v/>
      </c>
      <c r="X8" s="10" t="str">
        <f>MID(Data!$C$6,46,1)</f>
        <v/>
      </c>
      <c r="Y8" s="10" t="str">
        <f>MID(Data!$C$6,47,1)</f>
        <v/>
      </c>
      <c r="Z8" s="10" t="str">
        <f>MID(Data!$C$6,48,1)</f>
        <v/>
      </c>
    </row>
    <row r="9" spans="1:26" s="7" customFormat="1">
      <c r="A9" s="11"/>
    </row>
    <row r="10" spans="1:26" s="7" customFormat="1" ht="17.25" customHeight="1">
      <c r="A10" s="4">
        <v>2</v>
      </c>
      <c r="B10" s="12"/>
      <c r="C10" s="82" t="s">
        <v>3</v>
      </c>
      <c r="D10" s="83"/>
      <c r="E10" s="83"/>
      <c r="F10" s="83"/>
      <c r="G10" s="83"/>
      <c r="H10" s="83"/>
      <c r="I10" s="83"/>
      <c r="J10" s="83"/>
      <c r="K10" s="83"/>
      <c r="L10" s="83"/>
      <c r="M10" s="84"/>
      <c r="N10" s="6"/>
      <c r="O10" s="6"/>
      <c r="P10" s="6"/>
      <c r="Q10" s="6"/>
      <c r="R10" s="6"/>
      <c r="S10" s="6"/>
      <c r="T10" s="6"/>
      <c r="U10" s="6"/>
      <c r="V10" s="6"/>
      <c r="W10" s="6"/>
      <c r="X10" s="6"/>
      <c r="Y10" s="6"/>
      <c r="Z10" s="6"/>
    </row>
    <row r="11" spans="1:26" s="7" customFormat="1">
      <c r="A11" s="8"/>
      <c r="B11" s="9"/>
      <c r="C11" s="6"/>
      <c r="D11" s="6"/>
      <c r="E11" s="6"/>
      <c r="F11" s="6"/>
      <c r="G11" s="6"/>
      <c r="H11" s="6"/>
      <c r="I11" s="6"/>
      <c r="J11" s="6"/>
      <c r="K11" s="6"/>
      <c r="L11" s="6"/>
      <c r="M11" s="6"/>
      <c r="N11" s="6"/>
      <c r="O11" s="6"/>
      <c r="P11" s="6"/>
      <c r="Q11" s="6"/>
      <c r="R11" s="6"/>
      <c r="S11" s="6"/>
      <c r="T11" s="6"/>
      <c r="U11" s="6"/>
      <c r="V11" s="6"/>
      <c r="W11" s="6"/>
      <c r="X11" s="6"/>
      <c r="Y11" s="6"/>
      <c r="Z11" s="6"/>
    </row>
    <row r="12" spans="1:26" s="7" customFormat="1">
      <c r="A12" s="8"/>
      <c r="B12" s="6"/>
      <c r="C12" s="57" t="str">
        <f>MID(Data!$C$7,1,1)</f>
        <v>4</v>
      </c>
      <c r="D12" s="57" t="str">
        <f>MID(Data!$C$7,2,1)</f>
        <v>4</v>
      </c>
      <c r="E12" s="57" t="str">
        <f>MID(Data!$C$7,3,1)</f>
        <v>0</v>
      </c>
      <c r="F12" s="57" t="str">
        <f>MID(Data!$C$7,4,1)</f>
        <v>,</v>
      </c>
      <c r="G12" s="57" t="str">
        <f>MID(Data!$C$7,5,1)</f>
        <v xml:space="preserve"> </v>
      </c>
      <c r="H12" s="57" t="str">
        <f>MID(Data!$C$7,6,1)</f>
        <v>A</v>
      </c>
      <c r="I12" s="57" t="str">
        <f>MID(Data!$C$7,7,1)</f>
        <v>B</v>
      </c>
      <c r="J12" s="57" t="str">
        <f>MID(Data!$C$7,8,1)</f>
        <v>C</v>
      </c>
      <c r="K12" s="57" t="str">
        <f>MID(Data!$C$7,9,1)</f>
        <v>D</v>
      </c>
      <c r="L12" s="57" t="str">
        <f>MID(Data!$C$7,10,1)</f>
        <v>E</v>
      </c>
      <c r="M12" s="57" t="str">
        <f>MID(Data!$C$7,11,1)</f>
        <v xml:space="preserve"> </v>
      </c>
      <c r="N12" s="57" t="str">
        <f>MID(Data!$C$7,12,1)</f>
        <v>B</v>
      </c>
      <c r="O12" s="57" t="str">
        <f>MID(Data!$C$7,13,1)</f>
        <v>U</v>
      </c>
      <c r="P12" s="57" t="str">
        <f>MID(Data!$C$7,14,1)</f>
        <v>I</v>
      </c>
      <c r="Q12" s="57" t="str">
        <f>MID(Data!$C$7,15,1)</f>
        <v>L</v>
      </c>
      <c r="R12" s="57" t="str">
        <f>MID(Data!$C$7,16,1)</f>
        <v>D</v>
      </c>
      <c r="S12" s="57" t="str">
        <f>MID(Data!$C$7,17,1)</f>
        <v>I</v>
      </c>
      <c r="T12" s="57" t="str">
        <f>MID(Data!$C$7,18,1)</f>
        <v>N</v>
      </c>
      <c r="U12" s="57" t="str">
        <f>MID(Data!$C$7,19,1)</f>
        <v>G</v>
      </c>
      <c r="V12" s="57" t="str">
        <f>MID(Data!$C$7,20,1)</f>
        <v>,</v>
      </c>
      <c r="W12" s="57" t="str">
        <f>MID(Data!$C$7,21,1)</f>
        <v xml:space="preserve"> </v>
      </c>
      <c r="X12" s="57" t="str">
        <f>MID(Data!$C$7,22,1)</f>
        <v>A</v>
      </c>
      <c r="Y12" s="57" t="str">
        <f>MID(Data!$C$7,23,1)</f>
        <v>B</v>
      </c>
      <c r="Z12" s="57" t="str">
        <f>MID(Data!$C$7,24,1)</f>
        <v>C</v>
      </c>
    </row>
    <row r="13" spans="1:26" s="7" customFormat="1">
      <c r="A13" s="8"/>
      <c r="B13" s="9"/>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s="7" customFormat="1">
      <c r="A14" s="8"/>
      <c r="B14" s="6"/>
      <c r="C14" s="57" t="str">
        <f>MID(Data!$C$7,25,1)</f>
        <v>D</v>
      </c>
      <c r="D14" s="57" t="str">
        <f>MID(Data!$C$7,26,1)</f>
        <v>E</v>
      </c>
      <c r="E14" s="57" t="str">
        <f>MID(Data!$C$7,27,1)</f>
        <v xml:space="preserve"> </v>
      </c>
      <c r="F14" s="57" t="str">
        <f>MID(Data!$C$7,28,1)</f>
        <v>S</v>
      </c>
      <c r="G14" s="57" t="str">
        <f>MID(Data!$C$7,29,1)</f>
        <v>T</v>
      </c>
      <c r="H14" s="57" t="str">
        <f>MID(Data!$C$7,30,1)</f>
        <v>R</v>
      </c>
      <c r="I14" s="57" t="str">
        <f>MID(Data!$C$7,31,1)</f>
        <v>E</v>
      </c>
      <c r="J14" s="57" t="str">
        <f>MID(Data!$C$7,32,1)</f>
        <v>E</v>
      </c>
      <c r="K14" s="57" t="str">
        <f>MID(Data!$C$7,33,1)</f>
        <v>T</v>
      </c>
      <c r="L14" s="57" t="str">
        <f>MID(Data!$C$7,34,1)</f>
        <v>,</v>
      </c>
      <c r="M14" s="57" t="str">
        <f>MID(Data!$C$7,35,1)</f>
        <v xml:space="preserve"> </v>
      </c>
      <c r="N14" s="57" t="str">
        <f>MID(Data!$C$7,36,1)</f>
        <v>A</v>
      </c>
      <c r="O14" s="57" t="str">
        <f>MID(Data!$C$7,37,1)</f>
        <v>B</v>
      </c>
      <c r="P14" s="57" t="str">
        <f>MID(Data!$C$7,38,1)</f>
        <v>C</v>
      </c>
      <c r="Q14" s="57" t="str">
        <f>MID(Data!$C$7,39,1)</f>
        <v>D</v>
      </c>
      <c r="R14" s="57" t="str">
        <f>MID(Data!$C$7,40,1)</f>
        <v>E</v>
      </c>
      <c r="S14" s="57" t="str">
        <f>MID(Data!$C$7,41,1)</f>
        <v xml:space="preserve"> </v>
      </c>
      <c r="T14" s="57" t="str">
        <f>MID(Data!$C$7,42,1)</f>
        <v>C</v>
      </c>
      <c r="U14" s="57" t="str">
        <f>MID(Data!$C$7,43,1)</f>
        <v>I</v>
      </c>
      <c r="V14" s="57" t="str">
        <f>MID(Data!$C$7,44,1)</f>
        <v>T</v>
      </c>
      <c r="W14" s="57" t="str">
        <f>MID(Data!$C$7,45,1)</f>
        <v>Y</v>
      </c>
      <c r="X14" s="57" t="str">
        <f>MID(Data!$C$7,46,1)</f>
        <v>,</v>
      </c>
      <c r="Y14" s="57" t="str">
        <f>MID(Data!$C$7,47,1)</f>
        <v xml:space="preserve"> </v>
      </c>
      <c r="Z14" s="57" t="str">
        <f>MID(Data!$C$7,48,1)</f>
        <v>A</v>
      </c>
    </row>
    <row r="15" spans="1:26" s="7" customFormat="1">
      <c r="A15" s="8"/>
      <c r="B15" s="9"/>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s="7" customFormat="1">
      <c r="A16" s="8"/>
      <c r="B16" s="6"/>
      <c r="C16" s="57" t="str">
        <f>MID(Data!$C$7,49,1)</f>
        <v>B</v>
      </c>
      <c r="D16" s="57" t="str">
        <f>MID(Data!$C$7,50,1)</f>
        <v>C</v>
      </c>
      <c r="E16" s="57" t="str">
        <f>MID(Data!$C$7,51,1)</f>
        <v>D</v>
      </c>
      <c r="F16" s="57" t="str">
        <f>MID(Data!$C$7,52,1)</f>
        <v>E</v>
      </c>
      <c r="G16" s="57" t="str">
        <f>MID(Data!$C$7,53,1)</f>
        <v xml:space="preserve"> </v>
      </c>
      <c r="H16" s="57" t="str">
        <f>MID(Data!$C$7,54,1)</f>
        <v>D</v>
      </c>
      <c r="I16" s="57" t="str">
        <f>MID(Data!$C$7,55,1)</f>
        <v>I</v>
      </c>
      <c r="J16" s="57" t="str">
        <f>MID(Data!$C$7,56,1)</f>
        <v>S</v>
      </c>
      <c r="K16" s="57" t="str">
        <f>MID(Data!$C$7,57,1)</f>
        <v>T</v>
      </c>
      <c r="L16" s="57" t="str">
        <f>MID(Data!$C$7,58,1)</f>
        <v>R</v>
      </c>
      <c r="M16" s="57" t="str">
        <f>MID(Data!$C$7,59,1)</f>
        <v>I</v>
      </c>
      <c r="N16" s="57" t="str">
        <f>MID(Data!$C$7,60,1)</f>
        <v>C</v>
      </c>
      <c r="O16" s="57" t="str">
        <f>MID(Data!$C$7,61,1)</f>
        <v>T</v>
      </c>
      <c r="P16" s="57" t="str">
        <f>MID(Data!$C$7,62,1)</f>
        <v>,</v>
      </c>
      <c r="Q16" s="57" t="str">
        <f>MID(Data!$C$7,63,1)</f>
        <v xml:space="preserve"> </v>
      </c>
      <c r="R16" s="57" t="str">
        <f>MID(Data!$C$7,64,1)</f>
        <v>A</v>
      </c>
      <c r="S16" s="57" t="str">
        <f>MID(Data!$C$7,65,1)</f>
        <v>B</v>
      </c>
      <c r="T16" s="57" t="str">
        <f>MID(Data!$C$7,66,1)</f>
        <v>C</v>
      </c>
      <c r="U16" s="57" t="str">
        <f>MID(Data!$C$7,67,1)</f>
        <v>D</v>
      </c>
      <c r="V16" s="57" t="str">
        <f>MID(Data!$C$7,68,1)</f>
        <v>E</v>
      </c>
      <c r="W16" s="57" t="str">
        <f>MID(Data!$C$7,69,1)</f>
        <v xml:space="preserve"> </v>
      </c>
      <c r="X16" s="57" t="str">
        <f>MID(Data!$C$7,70,1)</f>
        <v>S</v>
      </c>
      <c r="Y16" s="57" t="str">
        <f>MID(Data!$C$7,71,1)</f>
        <v>T</v>
      </c>
      <c r="Z16" s="57" t="str">
        <f>MID(Data!$C$7,72,1)</f>
        <v>A</v>
      </c>
    </row>
    <row r="17" spans="1:16383" s="7" customFormat="1">
      <c r="A17" s="8"/>
      <c r="B17" s="6"/>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16383" s="7" customFormat="1">
      <c r="A18" s="8"/>
      <c r="B18" s="6"/>
      <c r="C18" s="57" t="str">
        <f>MID(Data!$C$7,73,1)</f>
        <v>T</v>
      </c>
      <c r="D18" s="57" t="str">
        <f>MID(Data!$C$7,74,1)</f>
        <v>E</v>
      </c>
      <c r="E18" s="57" t="str">
        <f>MID(Data!$C$7,75,1)</f>
        <v xml:space="preserve"> </v>
      </c>
      <c r="F18" s="57" t="str">
        <f>MID(Data!$C$7,76,1)</f>
        <v>-</v>
      </c>
      <c r="G18" s="57" t="str">
        <f>MID(Data!$C$7,77,1)</f>
        <v xml:space="preserve"> </v>
      </c>
      <c r="H18" s="57" t="str">
        <f>MID(Data!$C$7,78,1)</f>
        <v>0</v>
      </c>
      <c r="I18" s="57" t="str">
        <f>MID(Data!$C$7,79,1)</f>
        <v>0</v>
      </c>
      <c r="J18" s="57" t="str">
        <f>MID(Data!$C$7,80,1)</f>
        <v>0</v>
      </c>
      <c r="K18" s="57" t="str">
        <f>MID(Data!$C$7,81,1)</f>
        <v>0</v>
      </c>
      <c r="L18" s="57" t="str">
        <f>MID(Data!$C$7,82,1)</f>
        <v>0</v>
      </c>
      <c r="M18" s="57" t="str">
        <f>MID(Data!$C$7,83,1)</f>
        <v>1</v>
      </c>
      <c r="N18" s="57" t="str">
        <f>MID(Data!$C$7,84,1)</f>
        <v/>
      </c>
      <c r="O18" s="57" t="str">
        <f>MID(Data!$C$7,85,1)</f>
        <v/>
      </c>
      <c r="P18" s="57" t="str">
        <f>MID(Data!$C$7,86,1)</f>
        <v/>
      </c>
      <c r="Q18" s="57" t="str">
        <f>MID(Data!$C$7,87,1)</f>
        <v/>
      </c>
      <c r="R18" s="57" t="str">
        <f>MID(Data!$C$7,88,1)</f>
        <v/>
      </c>
      <c r="S18" s="57" t="str">
        <f>MID(Data!$C$7,89,1)</f>
        <v/>
      </c>
      <c r="T18" s="57" t="str">
        <f>MID(Data!$C$7,90,1)</f>
        <v/>
      </c>
      <c r="U18" s="57" t="str">
        <f>MID(Data!$C$7,91,1)</f>
        <v/>
      </c>
      <c r="V18" s="57" t="str">
        <f>MID(Data!$C$7,92,1)</f>
        <v/>
      </c>
      <c r="W18" s="57" t="str">
        <f>MID(Data!$C$7,93,1)</f>
        <v/>
      </c>
      <c r="X18" s="57" t="str">
        <f>MID(Data!$C$7,94,1)</f>
        <v/>
      </c>
      <c r="Y18" s="57" t="str">
        <f>MID(Data!$C$7,95,1)</f>
        <v/>
      </c>
      <c r="Z18" s="57" t="str">
        <f>MID(Data!$C$7,96,1)</f>
        <v/>
      </c>
    </row>
    <row r="19" spans="1:16383" s="7" customFormat="1">
      <c r="A19" s="8"/>
      <c r="B19" s="9"/>
      <c r="C19" s="9"/>
      <c r="D19" s="9"/>
      <c r="E19" s="9"/>
      <c r="F19" s="9"/>
      <c r="G19" s="9"/>
      <c r="H19" s="9"/>
      <c r="I19" s="9"/>
      <c r="J19" s="9"/>
      <c r="K19" s="9"/>
      <c r="L19" s="9"/>
      <c r="M19" s="9"/>
      <c r="N19" s="9"/>
      <c r="O19" s="9"/>
      <c r="P19" s="9"/>
      <c r="Q19" s="9"/>
      <c r="R19" s="9"/>
      <c r="S19" s="9"/>
      <c r="T19" s="9"/>
      <c r="U19" s="9"/>
      <c r="V19" s="9"/>
      <c r="W19" s="9"/>
      <c r="X19" s="9"/>
      <c r="Y19" s="9"/>
      <c r="Z19" s="9"/>
    </row>
    <row r="20" spans="1:16383" s="7" customFormat="1">
      <c r="A20" s="4">
        <v>3</v>
      </c>
      <c r="B20" s="13"/>
      <c r="C20" s="85" t="s">
        <v>4</v>
      </c>
      <c r="D20" s="86"/>
      <c r="E20" s="86"/>
      <c r="F20" s="86"/>
      <c r="G20" s="86"/>
      <c r="H20" s="86"/>
      <c r="I20" s="86"/>
      <c r="J20" s="87"/>
      <c r="K20" s="9"/>
      <c r="L20" s="14" t="str">
        <f>MID(Data!$C$8,1,1)</f>
        <v>(</v>
      </c>
      <c r="M20" s="14" t="str">
        <f>MID(Data!$C$8,2,1)</f>
        <v>9</v>
      </c>
      <c r="N20" s="14" t="str">
        <f>MID(Data!$C$8,3,1)</f>
        <v>1</v>
      </c>
      <c r="O20" s="14" t="str">
        <f>MID(Data!$C$8,4,1)</f>
        <v>)</v>
      </c>
      <c r="P20" s="14" t="str">
        <f>MID(Data!$C$8,5,1)</f>
        <v>9</v>
      </c>
      <c r="Q20" s="14" t="str">
        <f>MID(Data!$C$8,6,1)</f>
        <v>8</v>
      </c>
      <c r="R20" s="14" t="str">
        <f>MID(Data!$C$8,7,1)</f>
        <v>7</v>
      </c>
      <c r="S20" s="14" t="str">
        <f>MID(Data!$C$8,8,1)</f>
        <v>6</v>
      </c>
      <c r="T20" s="14" t="str">
        <f>MID(Data!$C$8,9,1)</f>
        <v>5</v>
      </c>
      <c r="U20" s="14" t="str">
        <f>MID(Data!$C$8,10,1)</f>
        <v>4</v>
      </c>
      <c r="V20" s="14" t="str">
        <f>MID(Data!$C$8,11,1)</f>
        <v>3</v>
      </c>
      <c r="W20" s="14" t="str">
        <f>MID(Data!$C$8,12,1)</f>
        <v>2</v>
      </c>
      <c r="X20" s="14" t="str">
        <f>MID(Data!$C$8,13,1)</f>
        <v>1</v>
      </c>
      <c r="Y20" s="14" t="str">
        <f>MID(Data!$C$8,14,1)</f>
        <v>0</v>
      </c>
      <c r="Z20" s="14" t="str">
        <f>MID(Data!$C$8,15,1)</f>
        <v/>
      </c>
    </row>
    <row r="21" spans="1:16383" s="7" customFormat="1">
      <c r="A21" s="11"/>
    </row>
    <row r="22" spans="1:16383" s="7" customFormat="1" ht="15.75" customHeight="1">
      <c r="A22" s="4">
        <v>4</v>
      </c>
      <c r="B22" s="13"/>
      <c r="C22" s="85" t="s">
        <v>16</v>
      </c>
      <c r="D22" s="86"/>
      <c r="E22" s="86"/>
      <c r="F22" s="86"/>
      <c r="G22" s="86"/>
      <c r="H22" s="86"/>
      <c r="I22" s="86"/>
      <c r="J22" s="87"/>
      <c r="K22" s="9"/>
      <c r="L22" s="85" t="str">
        <f>Data!C9</f>
        <v>servicetax@vces.gov.in</v>
      </c>
      <c r="M22" s="86"/>
      <c r="N22" s="86"/>
      <c r="O22" s="86"/>
      <c r="P22" s="86"/>
      <c r="Q22" s="86"/>
      <c r="R22" s="86"/>
      <c r="S22" s="86"/>
      <c r="T22" s="86"/>
      <c r="U22" s="86"/>
      <c r="V22" s="86"/>
      <c r="W22" s="86"/>
      <c r="X22" s="86"/>
      <c r="Y22" s="86"/>
      <c r="Z22" s="87"/>
    </row>
    <row r="23" spans="1:16383" s="7" customFormat="1">
      <c r="A23" s="11"/>
    </row>
    <row r="24" spans="1:16383" s="7" customFormat="1" ht="19.5">
      <c r="A24" s="4">
        <v>5</v>
      </c>
      <c r="B24" s="13"/>
      <c r="C24" s="85" t="s">
        <v>5</v>
      </c>
      <c r="D24" s="86"/>
      <c r="E24" s="86"/>
      <c r="F24" s="86"/>
      <c r="G24" s="86"/>
      <c r="H24" s="86"/>
      <c r="I24" s="86"/>
      <c r="J24" s="87"/>
      <c r="K24" s="9"/>
      <c r="L24" s="10" t="str">
        <f>MID(Data!$C$10,1,1)</f>
        <v>A</v>
      </c>
      <c r="M24" s="10" t="str">
        <f>MID(Data!$C$10,2,1)</f>
        <v>B</v>
      </c>
      <c r="N24" s="10" t="str">
        <f>MID(Data!$C$10,3,1)</f>
        <v>C</v>
      </c>
      <c r="O24" s="10" t="str">
        <f>MID(Data!$C$10,4,1)</f>
        <v>D</v>
      </c>
      <c r="P24" s="10" t="str">
        <f>MID(Data!$C$10,5,1)</f>
        <v>E</v>
      </c>
      <c r="Q24" s="10" t="str">
        <f>MID(Data!$C$10,6,1)</f>
        <v>1</v>
      </c>
      <c r="R24" s="10" t="str">
        <f>MID(Data!$C$10,7,1)</f>
        <v>2</v>
      </c>
      <c r="S24" s="10" t="str">
        <f>MID(Data!$C$10,8,1)</f>
        <v>3</v>
      </c>
      <c r="T24" s="10" t="str">
        <f>MID(Data!$C$10,9,1)</f>
        <v>4</v>
      </c>
      <c r="U24" s="10" t="str">
        <f>MID(Data!$C$10,10,1)</f>
        <v>F</v>
      </c>
      <c r="V24" s="10" t="str">
        <f>MID(Data!$C$10,11,1)</f>
        <v>S</v>
      </c>
      <c r="W24" s="10" t="str">
        <f>MID(Data!$C$10,12,1)</f>
        <v>D</v>
      </c>
      <c r="X24" s="10" t="str">
        <f>MID(Data!$C$10,13,1)</f>
        <v>0</v>
      </c>
      <c r="Y24" s="10" t="str">
        <f>MID(Data!$C$10,14,1)</f>
        <v>0</v>
      </c>
      <c r="Z24" s="10" t="str">
        <f>MID(Data!$C$10,15,1)</f>
        <v>1</v>
      </c>
    </row>
    <row r="25" spans="1:16383" s="7" customFormat="1">
      <c r="A25" s="11"/>
    </row>
    <row r="26" spans="1:16383" s="7" customFormat="1" ht="15.75" customHeight="1">
      <c r="A26" s="4">
        <v>6</v>
      </c>
      <c r="B26" s="13"/>
      <c r="C26" s="85" t="s">
        <v>6</v>
      </c>
      <c r="D26" s="86"/>
      <c r="E26" s="86"/>
      <c r="F26" s="86"/>
      <c r="G26" s="86"/>
      <c r="H26" s="86"/>
      <c r="I26" s="86"/>
      <c r="J26" s="87"/>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c r="WWP26" s="6"/>
      <c r="WWQ26" s="6"/>
      <c r="WWR26" s="6"/>
      <c r="WWS26" s="6"/>
      <c r="WWT26" s="6"/>
      <c r="WWU26" s="6"/>
      <c r="WWV26" s="6"/>
      <c r="WWW26" s="6"/>
      <c r="WWX26" s="6"/>
      <c r="WWY26" s="6"/>
      <c r="WWZ26" s="6"/>
      <c r="WXA26" s="6"/>
      <c r="WXB26" s="6"/>
      <c r="WXC26" s="6"/>
      <c r="WXD26" s="6"/>
      <c r="WXE26" s="6"/>
      <c r="WXF26" s="6"/>
      <c r="WXG26" s="6"/>
      <c r="WXH26" s="6"/>
      <c r="WXI26" s="6"/>
      <c r="WXJ26" s="6"/>
      <c r="WXK26" s="6"/>
      <c r="WXL26" s="6"/>
      <c r="WXM26" s="6"/>
      <c r="WXN26" s="6"/>
      <c r="WXO26" s="6"/>
      <c r="WXP26" s="6"/>
      <c r="WXQ26" s="6"/>
      <c r="WXR26" s="6"/>
      <c r="WXS26" s="6"/>
      <c r="WXT26" s="6"/>
      <c r="WXU26" s="6"/>
      <c r="WXV26" s="6"/>
      <c r="WXW26" s="6"/>
      <c r="WXX26" s="6"/>
      <c r="WXY26" s="6"/>
      <c r="WXZ26" s="6"/>
      <c r="WYA26" s="6"/>
      <c r="WYB26" s="6"/>
      <c r="WYC26" s="6"/>
      <c r="WYD26" s="6"/>
      <c r="WYE26" s="6"/>
      <c r="WYF26" s="6"/>
      <c r="WYG26" s="6"/>
      <c r="WYH26" s="6"/>
      <c r="WYI26" s="6"/>
      <c r="WYJ26" s="6"/>
      <c r="WYK26" s="6"/>
      <c r="WYL26" s="6"/>
      <c r="WYM26" s="6"/>
      <c r="WYN26" s="6"/>
      <c r="WYO26" s="6"/>
      <c r="WYP26" s="6"/>
      <c r="WYQ26" s="6"/>
      <c r="WYR26" s="6"/>
      <c r="WYS26" s="6"/>
      <c r="WYT26" s="6"/>
      <c r="WYU26" s="6"/>
      <c r="WYV26" s="6"/>
      <c r="WYW26" s="6"/>
      <c r="WYX26" s="6"/>
      <c r="WYY26" s="6"/>
      <c r="WYZ26" s="6"/>
      <c r="WZA26" s="6"/>
      <c r="WZB26" s="6"/>
      <c r="WZC26" s="6"/>
      <c r="WZD26" s="6"/>
      <c r="WZE26" s="6"/>
      <c r="WZF26" s="6"/>
      <c r="WZG26" s="6"/>
      <c r="WZH26" s="6"/>
      <c r="WZI26" s="6"/>
      <c r="WZJ26" s="6"/>
      <c r="WZK26" s="6"/>
      <c r="WZL26" s="6"/>
      <c r="WZM26" s="6"/>
      <c r="WZN26" s="6"/>
      <c r="WZO26" s="6"/>
      <c r="WZP26" s="6"/>
      <c r="WZQ26" s="6"/>
      <c r="WZR26" s="6"/>
      <c r="WZS26" s="6"/>
      <c r="WZT26" s="6"/>
      <c r="WZU26" s="6"/>
      <c r="WZV26" s="6"/>
      <c r="WZW26" s="6"/>
      <c r="WZX26" s="6"/>
      <c r="WZY26" s="6"/>
      <c r="WZZ26" s="6"/>
      <c r="XAA26" s="6"/>
      <c r="XAB26" s="6"/>
      <c r="XAC26" s="6"/>
      <c r="XAD26" s="6"/>
      <c r="XAE26" s="6"/>
      <c r="XAF26" s="6"/>
      <c r="XAG26" s="6"/>
      <c r="XAH26" s="6"/>
      <c r="XAI26" s="6"/>
      <c r="XAJ26" s="6"/>
      <c r="XAK26" s="6"/>
      <c r="XAL26" s="6"/>
      <c r="XAM26" s="6"/>
      <c r="XAN26" s="6"/>
      <c r="XAO26" s="6"/>
      <c r="XAP26" s="6"/>
      <c r="XAQ26" s="6"/>
      <c r="XAR26" s="6"/>
      <c r="XAS26" s="6"/>
      <c r="XAT26" s="6"/>
      <c r="XAU26" s="6"/>
      <c r="XAV26" s="6"/>
      <c r="XAW26" s="6"/>
      <c r="XAX26" s="6"/>
      <c r="XAY26" s="6"/>
      <c r="XAZ26" s="6"/>
      <c r="XBA26" s="6"/>
      <c r="XBB26" s="6"/>
      <c r="XBC26" s="6"/>
      <c r="XBD26" s="6"/>
      <c r="XBE26" s="6"/>
      <c r="XBF26" s="6"/>
      <c r="XBG26" s="6"/>
      <c r="XBH26" s="6"/>
      <c r="XBI26" s="6"/>
      <c r="XBJ26" s="6"/>
      <c r="XBK26" s="6"/>
      <c r="XBL26" s="6"/>
      <c r="XBM26" s="6"/>
      <c r="XBN26" s="6"/>
      <c r="XBO26" s="6"/>
      <c r="XBP26" s="6"/>
      <c r="XBQ26" s="6"/>
      <c r="XBR26" s="6"/>
      <c r="XBS26" s="6"/>
      <c r="XBT26" s="6"/>
      <c r="XBU26" s="6"/>
      <c r="XBV26" s="6"/>
      <c r="XBW26" s="6"/>
      <c r="XBX26" s="6"/>
      <c r="XBY26" s="6"/>
      <c r="XBZ26" s="6"/>
      <c r="XCA26" s="6"/>
      <c r="XCB26" s="6"/>
      <c r="XCC26" s="6"/>
      <c r="XCD26" s="6"/>
      <c r="XCE26" s="6"/>
      <c r="XCF26" s="6"/>
      <c r="XCG26" s="6"/>
      <c r="XCH26" s="6"/>
      <c r="XCI26" s="6"/>
      <c r="XCJ26" s="6"/>
      <c r="XCK26" s="6"/>
      <c r="XCL26" s="6"/>
      <c r="XCM26" s="6"/>
      <c r="XCN26" s="6"/>
      <c r="XCO26" s="6"/>
      <c r="XCP26" s="6"/>
      <c r="XCQ26" s="6"/>
      <c r="XCR26" s="6"/>
      <c r="XCS26" s="6"/>
      <c r="XCT26" s="6"/>
      <c r="XCU26" s="6"/>
      <c r="XCV26" s="6"/>
      <c r="XCW26" s="6"/>
      <c r="XCX26" s="6"/>
      <c r="XCY26" s="6"/>
      <c r="XCZ26" s="6"/>
      <c r="XDA26" s="6"/>
      <c r="XDB26" s="6"/>
      <c r="XDC26" s="6"/>
      <c r="XDD26" s="6"/>
      <c r="XDE26" s="6"/>
      <c r="XDF26" s="6"/>
      <c r="XDG26" s="6"/>
      <c r="XDH26" s="6"/>
      <c r="XDI26" s="6"/>
      <c r="XDJ26" s="6"/>
      <c r="XDK26" s="6"/>
      <c r="XDL26" s="6"/>
      <c r="XDM26" s="6"/>
      <c r="XDN26" s="6"/>
      <c r="XDO26" s="6"/>
      <c r="XDP26" s="6"/>
      <c r="XDQ26" s="6"/>
      <c r="XDR26" s="6"/>
      <c r="XDS26" s="6"/>
      <c r="XDT26" s="6"/>
      <c r="XDU26" s="6"/>
      <c r="XDV26" s="6"/>
      <c r="XDW26" s="6"/>
      <c r="XDX26" s="6"/>
      <c r="XDY26" s="6"/>
      <c r="XDZ26" s="6"/>
      <c r="XEA26" s="6"/>
      <c r="XEB26" s="6"/>
      <c r="XEC26" s="6"/>
      <c r="XED26" s="6"/>
      <c r="XEE26" s="6"/>
      <c r="XEF26" s="6"/>
      <c r="XEG26" s="6"/>
      <c r="XEH26" s="6"/>
      <c r="XEI26" s="6"/>
      <c r="XEJ26" s="6"/>
      <c r="XEK26" s="6"/>
      <c r="XEL26" s="6"/>
      <c r="XEM26" s="6"/>
      <c r="XEN26" s="6"/>
      <c r="XEO26" s="6"/>
      <c r="XEP26" s="6"/>
      <c r="XEQ26" s="6"/>
      <c r="XER26" s="6"/>
      <c r="XES26" s="6"/>
      <c r="XET26" s="6"/>
      <c r="XEU26" s="6"/>
      <c r="XEV26" s="6"/>
      <c r="XEW26" s="6"/>
      <c r="XEX26" s="6"/>
      <c r="XEY26" s="6"/>
      <c r="XEZ26" s="6"/>
      <c r="XFA26" s="6"/>
      <c r="XFB26" s="6"/>
      <c r="XFC26" s="6"/>
    </row>
    <row r="27" spans="1:16383" s="7" customFormat="1">
      <c r="A27" s="11"/>
      <c r="X27" s="6"/>
      <c r="Y27" s="6"/>
      <c r="Z27" s="6"/>
    </row>
    <row r="28" spans="1:16383" s="7" customFormat="1" ht="18.75">
      <c r="A28" s="15"/>
      <c r="B28" s="6"/>
      <c r="C28" s="16" t="s">
        <v>7</v>
      </c>
      <c r="E28" s="102" t="s">
        <v>8</v>
      </c>
      <c r="F28" s="103"/>
      <c r="G28" s="103"/>
      <c r="H28" s="103"/>
      <c r="I28" s="103"/>
      <c r="J28" s="103"/>
      <c r="K28" s="103"/>
      <c r="L28" s="103"/>
      <c r="M28" s="103"/>
      <c r="N28" s="104"/>
      <c r="R28" s="58" t="str">
        <f>Data!D14</f>
        <v>1</v>
      </c>
      <c r="S28" s="58" t="str">
        <f>Data!E14</f>
        <v>0</v>
      </c>
      <c r="T28" s="58" t="str">
        <f>Data!F14</f>
        <v>0</v>
      </c>
      <c r="U28" s="58" t="str">
        <f>Data!G14</f>
        <v>0</v>
      </c>
      <c r="V28" s="58" t="str">
        <f>Data!H14</f>
        <v>0</v>
      </c>
      <c r="W28" s="58" t="str">
        <f>Data!I14</f>
        <v>0</v>
      </c>
      <c r="X28" s="58" t="str">
        <f>Data!J14</f>
        <v>0</v>
      </c>
      <c r="Y28" s="58" t="str">
        <f>Data!K14</f>
        <v>0</v>
      </c>
      <c r="Z28" s="6"/>
    </row>
    <row r="29" spans="1:16383" s="7" customFormat="1">
      <c r="A29" s="11"/>
      <c r="C29" s="17"/>
      <c r="E29" s="18"/>
      <c r="F29" s="18"/>
      <c r="G29" s="18"/>
      <c r="H29" s="18"/>
      <c r="I29" s="18"/>
      <c r="J29" s="18"/>
      <c r="K29" s="18"/>
      <c r="O29" s="12"/>
      <c r="R29" s="6"/>
      <c r="S29" s="6"/>
      <c r="T29" s="6"/>
      <c r="U29" s="6"/>
      <c r="V29" s="6"/>
      <c r="W29" s="6"/>
      <c r="X29" s="6"/>
      <c r="Y29" s="6"/>
      <c r="Z29" s="6"/>
      <c r="AA29" s="6"/>
      <c r="AB29" s="6"/>
      <c r="AC29" s="6"/>
      <c r="AD29" s="6"/>
      <c r="AE29" s="6"/>
      <c r="AF29" s="6"/>
      <c r="AG29" s="6"/>
      <c r="AH29" s="6"/>
      <c r="AI29" s="6"/>
    </row>
    <row r="30" spans="1:16383" s="7" customFormat="1" ht="18.75">
      <c r="A30" s="15"/>
      <c r="B30" s="6"/>
      <c r="C30" s="16" t="s">
        <v>10</v>
      </c>
      <c r="E30" s="102" t="s">
        <v>11</v>
      </c>
      <c r="F30" s="103"/>
      <c r="G30" s="103"/>
      <c r="H30" s="103"/>
      <c r="I30" s="103"/>
      <c r="J30" s="103"/>
      <c r="K30" s="103"/>
      <c r="L30" s="103"/>
      <c r="M30" s="103"/>
      <c r="N30" s="104"/>
      <c r="R30" s="58" t="str">
        <f>Data!D15</f>
        <v/>
      </c>
      <c r="S30" s="58" t="str">
        <f>Data!E15</f>
        <v/>
      </c>
      <c r="T30" s="58" t="str">
        <f>Data!F15</f>
        <v>2</v>
      </c>
      <c r="U30" s="58" t="str">
        <f>Data!G15</f>
        <v>0</v>
      </c>
      <c r="V30" s="58" t="str">
        <f>Data!H15</f>
        <v>0</v>
      </c>
      <c r="W30" s="58" t="str">
        <f>Data!I15</f>
        <v>0</v>
      </c>
      <c r="X30" s="58" t="str">
        <f>Data!J15</f>
        <v>0</v>
      </c>
      <c r="Y30" s="58" t="str">
        <f>Data!K15</f>
        <v>0</v>
      </c>
      <c r="Z30" s="6"/>
    </row>
    <row r="31" spans="1:16383" s="7" customFormat="1">
      <c r="A31" s="11"/>
      <c r="C31" s="17"/>
      <c r="E31" s="18"/>
      <c r="F31" s="18"/>
      <c r="G31" s="18"/>
      <c r="H31" s="19"/>
      <c r="I31" s="19"/>
      <c r="J31" s="19"/>
      <c r="K31" s="19"/>
      <c r="M31" s="12"/>
      <c r="N31" s="12"/>
      <c r="O31" s="12"/>
      <c r="R31" s="6"/>
      <c r="S31" s="6"/>
      <c r="T31" s="6"/>
      <c r="U31" s="6"/>
      <c r="V31" s="6"/>
      <c r="W31" s="6"/>
      <c r="X31" s="6"/>
      <c r="Y31" s="6"/>
      <c r="Z31" s="6"/>
      <c r="AA31" s="6"/>
      <c r="AB31" s="6"/>
      <c r="AC31" s="6"/>
      <c r="AD31" s="6"/>
      <c r="AE31" s="6"/>
      <c r="AF31" s="6"/>
      <c r="AG31" s="6"/>
      <c r="AH31" s="6"/>
      <c r="AI31" s="6"/>
    </row>
    <row r="32" spans="1:16383" s="7" customFormat="1" ht="18.75">
      <c r="A32" s="15"/>
      <c r="B32" s="6"/>
      <c r="C32" s="16" t="s">
        <v>12</v>
      </c>
      <c r="E32" s="102" t="s">
        <v>17</v>
      </c>
      <c r="F32" s="103"/>
      <c r="G32" s="103"/>
      <c r="H32" s="103"/>
      <c r="I32" s="103"/>
      <c r="J32" s="103"/>
      <c r="K32" s="103"/>
      <c r="L32" s="103"/>
      <c r="M32" s="103"/>
      <c r="N32" s="104"/>
      <c r="R32" s="58" t="str">
        <f>Data!D16</f>
        <v/>
      </c>
      <c r="S32" s="58" t="str">
        <f>Data!E16</f>
        <v/>
      </c>
      <c r="T32" s="58" t="str">
        <f>Data!F16</f>
        <v>1</v>
      </c>
      <c r="U32" s="58" t="str">
        <f>Data!G16</f>
        <v>0</v>
      </c>
      <c r="V32" s="58" t="str">
        <f>Data!H16</f>
        <v>0</v>
      </c>
      <c r="W32" s="58" t="str">
        <f>Data!I16</f>
        <v>0</v>
      </c>
      <c r="X32" s="58" t="str">
        <f>Data!J16</f>
        <v>0</v>
      </c>
      <c r="Y32" s="58" t="str">
        <f>Data!K16</f>
        <v>0</v>
      </c>
      <c r="Z32" s="6"/>
    </row>
    <row r="33" spans="1:34" s="7" customFormat="1">
      <c r="A33" s="15"/>
      <c r="C33" s="17"/>
      <c r="E33" s="18"/>
      <c r="F33" s="18"/>
      <c r="G33" s="18"/>
      <c r="H33" s="20"/>
      <c r="I33" s="20"/>
      <c r="J33" s="20"/>
      <c r="K33" s="20"/>
      <c r="R33" s="21"/>
      <c r="S33" s="22"/>
      <c r="T33" s="22"/>
      <c r="U33" s="22"/>
      <c r="V33" s="22"/>
      <c r="W33" s="22"/>
      <c r="X33" s="22"/>
      <c r="Y33" s="22"/>
      <c r="Z33" s="6"/>
      <c r="AA33" s="22"/>
      <c r="AB33" s="22"/>
      <c r="AC33" s="22"/>
      <c r="AD33" s="22"/>
      <c r="AE33" s="22"/>
      <c r="AF33" s="22"/>
      <c r="AG33" s="22"/>
      <c r="AH33" s="22"/>
    </row>
    <row r="34" spans="1:34" s="7" customFormat="1" ht="18.75">
      <c r="A34" s="15"/>
      <c r="B34" s="6"/>
      <c r="C34" s="16" t="s">
        <v>13</v>
      </c>
      <c r="E34" s="102" t="s">
        <v>52</v>
      </c>
      <c r="F34" s="103"/>
      <c r="G34" s="103"/>
      <c r="H34" s="103"/>
      <c r="I34" s="103"/>
      <c r="J34" s="103"/>
      <c r="K34" s="103"/>
      <c r="L34" s="103"/>
      <c r="M34" s="103"/>
      <c r="N34" s="104"/>
      <c r="R34" s="58" t="str">
        <f>Data!D17</f>
        <v/>
      </c>
      <c r="S34" s="58" t="str">
        <f>Data!E17</f>
        <v/>
      </c>
      <c r="T34" s="58" t="str">
        <f>Data!F17</f>
        <v/>
      </c>
      <c r="U34" s="58" t="str">
        <f>Data!G17</f>
        <v/>
      </c>
      <c r="V34" s="58" t="str">
        <f>Data!H17</f>
        <v/>
      </c>
      <c r="W34" s="58" t="str">
        <f>Data!I17</f>
        <v/>
      </c>
      <c r="X34" s="58" t="str">
        <f>Data!J17</f>
        <v/>
      </c>
      <c r="Y34" s="58" t="str">
        <f>Data!K17</f>
        <v>0</v>
      </c>
      <c r="Z34" s="6"/>
    </row>
    <row r="35" spans="1:34" s="7" customFormat="1">
      <c r="A35" s="15"/>
      <c r="B35" s="23"/>
      <c r="C35" s="17"/>
      <c r="E35" s="18"/>
      <c r="F35" s="18"/>
      <c r="G35" s="18"/>
      <c r="H35" s="20"/>
      <c r="I35" s="20"/>
      <c r="J35" s="20"/>
      <c r="K35" s="20"/>
      <c r="R35" s="21"/>
      <c r="S35" s="22"/>
      <c r="T35" s="22"/>
      <c r="U35" s="22"/>
      <c r="V35" s="22"/>
      <c r="W35" s="22"/>
      <c r="X35" s="22"/>
      <c r="Y35" s="22"/>
      <c r="Z35" s="6"/>
      <c r="AA35" s="22"/>
      <c r="AB35" s="22"/>
      <c r="AC35" s="22"/>
      <c r="AD35" s="22"/>
      <c r="AE35" s="22"/>
      <c r="AF35" s="22"/>
      <c r="AG35" s="22"/>
      <c r="AH35" s="22"/>
    </row>
    <row r="36" spans="1:34" s="7" customFormat="1" ht="18.75">
      <c r="A36" s="15"/>
      <c r="B36" s="6"/>
      <c r="C36" s="16" t="s">
        <v>14</v>
      </c>
      <c r="E36" s="102" t="s">
        <v>15</v>
      </c>
      <c r="F36" s="103"/>
      <c r="G36" s="103" t="s">
        <v>9</v>
      </c>
      <c r="H36" s="103"/>
      <c r="I36" s="103"/>
      <c r="J36" s="103"/>
      <c r="K36" s="103"/>
      <c r="L36" s="103"/>
      <c r="M36" s="103"/>
      <c r="N36" s="104"/>
      <c r="R36" s="59" t="str">
        <f>Data!D18</f>
        <v>1</v>
      </c>
      <c r="S36" s="59" t="str">
        <f>Data!E18</f>
        <v>0</v>
      </c>
      <c r="T36" s="59" t="str">
        <f>Data!F18</f>
        <v>3</v>
      </c>
      <c r="U36" s="59" t="str">
        <f>Data!G18</f>
        <v>0</v>
      </c>
      <c r="V36" s="59" t="str">
        <f>Data!H18</f>
        <v>0</v>
      </c>
      <c r="W36" s="59" t="str">
        <f>Data!I18</f>
        <v>0</v>
      </c>
      <c r="X36" s="59" t="str">
        <f>Data!J18</f>
        <v>0</v>
      </c>
      <c r="Y36" s="59" t="str">
        <f>Data!K18</f>
        <v>0</v>
      </c>
      <c r="Z36" s="6"/>
    </row>
    <row r="37" spans="1:34" s="24" customFormat="1" ht="15.75">
      <c r="A37" s="15"/>
      <c r="B37" s="23"/>
    </row>
    <row r="38" spans="1:34" s="24" customFormat="1" ht="12.75" customHeight="1">
      <c r="A38" s="97" t="s">
        <v>18</v>
      </c>
      <c r="B38" s="97"/>
      <c r="C38" s="97"/>
      <c r="D38" s="97"/>
      <c r="E38" s="97"/>
      <c r="F38" s="97"/>
      <c r="G38" s="97"/>
      <c r="H38" s="97"/>
      <c r="I38" s="97"/>
      <c r="J38" s="97"/>
      <c r="K38" s="97"/>
      <c r="L38" s="97"/>
      <c r="M38" s="97"/>
      <c r="N38" s="97"/>
      <c r="O38" s="97"/>
      <c r="P38" s="97"/>
      <c r="Q38" s="97"/>
      <c r="R38" s="97"/>
      <c r="S38" s="97"/>
      <c r="T38" s="97"/>
      <c r="U38" s="97"/>
      <c r="V38" s="97"/>
      <c r="W38" s="97"/>
      <c r="X38" s="97"/>
      <c r="Y38" s="97"/>
      <c r="Z38" s="97"/>
    </row>
    <row r="39" spans="1:34" s="24" customFormat="1" ht="12.75" customHeight="1">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row>
    <row r="40" spans="1:34" s="24" customFormat="1" ht="12.75" customHeight="1">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row>
    <row r="41" spans="1:34" s="24" customFormat="1" ht="15.75">
      <c r="A41" s="25"/>
    </row>
    <row r="42" spans="1:34" s="24" customFormat="1" ht="15.75">
      <c r="A42" s="25"/>
    </row>
    <row r="43" spans="1:34" s="24" customFormat="1" ht="16.5">
      <c r="A43" s="98" t="s">
        <v>19</v>
      </c>
      <c r="B43" s="99"/>
      <c r="C43" s="99"/>
      <c r="D43" s="99"/>
      <c r="E43" s="99"/>
      <c r="F43" s="99"/>
      <c r="G43" s="99"/>
      <c r="H43" s="99"/>
      <c r="I43" s="99"/>
      <c r="J43" s="99"/>
      <c r="K43" s="99"/>
      <c r="L43" s="99"/>
      <c r="M43" s="99"/>
      <c r="N43" s="99"/>
      <c r="O43" s="99"/>
      <c r="P43" s="99"/>
      <c r="Q43" s="99"/>
      <c r="R43" s="99"/>
      <c r="S43" s="99"/>
      <c r="T43" s="99"/>
      <c r="U43" s="99"/>
      <c r="V43" s="99"/>
      <c r="W43" s="99"/>
      <c r="X43" s="99"/>
      <c r="Y43" s="99"/>
      <c r="Z43" s="100"/>
    </row>
    <row r="44" spans="1:34" s="24" customFormat="1" ht="15.75">
      <c r="A44" s="25"/>
    </row>
    <row r="45" spans="1:34">
      <c r="A45" s="26" t="s">
        <v>20</v>
      </c>
      <c r="B45" s="101" t="str">
        <f>Data!C21</f>
        <v>DECLARANT</v>
      </c>
      <c r="C45" s="101"/>
      <c r="D45" s="101"/>
      <c r="E45" s="101"/>
      <c r="F45" s="101"/>
      <c r="G45" s="101"/>
      <c r="H45" s="101"/>
      <c r="I45" s="101"/>
      <c r="J45" s="101"/>
      <c r="K45" s="101"/>
      <c r="L45" s="101"/>
      <c r="M45" s="101"/>
      <c r="N45" s="1" t="s">
        <v>21</v>
      </c>
      <c r="S45" s="101" t="str">
        <f>Data!C22</f>
        <v xml:space="preserve">SON/DAUGHTER OF </v>
      </c>
      <c r="T45" s="101"/>
      <c r="U45" s="101"/>
      <c r="V45" s="101"/>
      <c r="W45" s="101"/>
      <c r="X45" s="101"/>
      <c r="Y45" s="101"/>
      <c r="Z45" s="101"/>
    </row>
    <row r="46" spans="1:34">
      <c r="A46" s="76" t="s">
        <v>22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34">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row>
    <row r="49" spans="1:26">
      <c r="B49" s="77" t="s">
        <v>23</v>
      </c>
      <c r="C49" s="77"/>
      <c r="D49" s="77"/>
      <c r="E49" s="77"/>
      <c r="F49" s="77"/>
      <c r="G49" s="77"/>
      <c r="H49" s="77"/>
      <c r="I49" s="77"/>
      <c r="J49" s="77"/>
      <c r="K49" s="77"/>
      <c r="L49" s="77"/>
      <c r="M49" s="77"/>
      <c r="N49" s="77"/>
      <c r="O49" s="77"/>
      <c r="P49" s="77"/>
      <c r="Q49" s="77"/>
      <c r="R49" s="77"/>
      <c r="S49" s="77"/>
      <c r="T49" s="77"/>
      <c r="U49" s="77"/>
      <c r="V49" s="77"/>
      <c r="W49" s="77"/>
      <c r="X49" s="77"/>
      <c r="Y49" s="77"/>
      <c r="Z49" s="77"/>
    </row>
    <row r="50" spans="1:26">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spans="1:26">
      <c r="B51" s="77" t="s">
        <v>24</v>
      </c>
      <c r="C51" s="77"/>
      <c r="D51" s="77"/>
      <c r="E51" s="77"/>
      <c r="F51" s="77"/>
      <c r="G51" s="77"/>
      <c r="H51" s="77"/>
      <c r="I51" s="77"/>
      <c r="J51" s="77"/>
      <c r="K51" s="77"/>
      <c r="L51" s="77"/>
      <c r="M51" s="77"/>
      <c r="N51" s="77"/>
      <c r="O51" s="77"/>
      <c r="P51" s="77"/>
      <c r="Q51" s="77"/>
      <c r="R51" s="77"/>
      <c r="S51" s="77"/>
      <c r="T51" s="77"/>
      <c r="U51" s="77"/>
      <c r="V51" s="77"/>
      <c r="W51" s="77"/>
      <c r="X51" s="77"/>
      <c r="Y51" s="77"/>
      <c r="Z51" s="77"/>
    </row>
    <row r="52" spans="1:26">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spans="1:26">
      <c r="B53" s="77" t="s">
        <v>25</v>
      </c>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6" spans="1:26" ht="16.5" customHeight="1">
      <c r="A56" s="76" t="s">
        <v>26</v>
      </c>
      <c r="B56" s="76"/>
      <c r="C56" s="76"/>
      <c r="D56" s="76"/>
      <c r="E56" s="76"/>
      <c r="F56" s="76"/>
      <c r="G56" s="76"/>
      <c r="H56" s="76"/>
      <c r="I56" s="76"/>
      <c r="J56" s="76"/>
      <c r="K56" s="76"/>
      <c r="L56" s="76"/>
      <c r="M56" s="76"/>
      <c r="N56" s="76"/>
      <c r="O56" s="76"/>
      <c r="P56" s="76"/>
      <c r="Q56" s="76"/>
      <c r="R56" s="76"/>
      <c r="S56" s="76"/>
      <c r="T56" s="76"/>
      <c r="U56" s="76"/>
      <c r="V56" s="76"/>
      <c r="W56" s="76"/>
      <c r="X56" s="76"/>
      <c r="Y56" s="76"/>
      <c r="Z56" s="76"/>
    </row>
    <row r="57" spans="1:26">
      <c r="A57" s="27" t="s">
        <v>27</v>
      </c>
      <c r="E57" s="106" t="str">
        <f>Data!C23</f>
        <v>DIRECTOR/PROPRIETOR/PARTNER</v>
      </c>
      <c r="F57" s="106"/>
      <c r="G57" s="106"/>
      <c r="H57" s="106"/>
      <c r="I57" s="106"/>
      <c r="J57" s="106"/>
      <c r="K57" s="106"/>
    </row>
    <row r="60" spans="1:26" ht="15.75">
      <c r="A60" s="78" t="s">
        <v>28</v>
      </c>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spans="1:26" ht="15" customHeight="1">
      <c r="A61" s="4" t="s">
        <v>30</v>
      </c>
      <c r="B61" s="13"/>
      <c r="C61" s="79" t="s">
        <v>29</v>
      </c>
      <c r="D61" s="80"/>
      <c r="E61" s="80"/>
      <c r="F61" s="80"/>
      <c r="G61" s="80"/>
      <c r="H61" s="80"/>
      <c r="I61" s="80"/>
      <c r="J61" s="80"/>
      <c r="K61" s="80"/>
      <c r="L61" s="80"/>
      <c r="M61" s="80"/>
      <c r="N61" s="80"/>
      <c r="O61" s="80"/>
      <c r="P61" s="80"/>
      <c r="Q61" s="80"/>
      <c r="R61" s="80"/>
      <c r="S61" s="80"/>
      <c r="T61" s="80"/>
      <c r="U61" s="80"/>
      <c r="V61" s="80"/>
      <c r="W61" s="80"/>
      <c r="X61" s="80"/>
      <c r="Y61" s="80"/>
      <c r="Z61" s="81"/>
    </row>
    <row r="62" spans="1:26">
      <c r="A62" s="28">
        <v>1</v>
      </c>
      <c r="C62" s="73" t="str">
        <f>Data!A29</f>
        <v>Calculation sheet in respect of tax dues (refer S. No. 6 above and the instructions)</v>
      </c>
      <c r="D62" s="74"/>
      <c r="E62" s="74"/>
      <c r="F62" s="74"/>
      <c r="G62" s="74"/>
      <c r="H62" s="74"/>
      <c r="I62" s="74"/>
      <c r="J62" s="74"/>
      <c r="K62" s="74"/>
      <c r="L62" s="74"/>
      <c r="M62" s="74"/>
      <c r="N62" s="74"/>
      <c r="O62" s="74"/>
      <c r="P62" s="74"/>
      <c r="Q62" s="74"/>
      <c r="R62" s="74"/>
      <c r="S62" s="74"/>
      <c r="T62" s="74"/>
      <c r="U62" s="74"/>
      <c r="V62" s="74"/>
      <c r="W62" s="74"/>
      <c r="X62" s="74"/>
      <c r="Y62" s="74"/>
      <c r="Z62" s="75"/>
    </row>
    <row r="63" spans="1:26">
      <c r="A63" s="28">
        <v>2</v>
      </c>
      <c r="C63" s="73">
        <f>Data!A30</f>
        <v>0</v>
      </c>
      <c r="D63" s="74"/>
      <c r="E63" s="74"/>
      <c r="F63" s="74"/>
      <c r="G63" s="74"/>
      <c r="H63" s="74"/>
      <c r="I63" s="74"/>
      <c r="J63" s="74"/>
      <c r="K63" s="74"/>
      <c r="L63" s="74"/>
      <c r="M63" s="74"/>
      <c r="N63" s="74"/>
      <c r="O63" s="74"/>
      <c r="P63" s="74"/>
      <c r="Q63" s="74"/>
      <c r="R63" s="74"/>
      <c r="S63" s="74"/>
      <c r="T63" s="74"/>
      <c r="U63" s="74"/>
      <c r="V63" s="74"/>
      <c r="W63" s="74"/>
      <c r="X63" s="74"/>
      <c r="Y63" s="74"/>
      <c r="Z63" s="75"/>
    </row>
    <row r="64" spans="1:26">
      <c r="A64" s="28">
        <v>3</v>
      </c>
      <c r="C64" s="73">
        <f>Data!A31</f>
        <v>0</v>
      </c>
      <c r="D64" s="74"/>
      <c r="E64" s="74"/>
      <c r="F64" s="74"/>
      <c r="G64" s="74"/>
      <c r="H64" s="74"/>
      <c r="I64" s="74"/>
      <c r="J64" s="74"/>
      <c r="K64" s="74"/>
      <c r="L64" s="74"/>
      <c r="M64" s="74"/>
      <c r="N64" s="74"/>
      <c r="O64" s="74"/>
      <c r="P64" s="74"/>
      <c r="Q64" s="74"/>
      <c r="R64" s="74"/>
      <c r="S64" s="74"/>
      <c r="T64" s="74"/>
      <c r="U64" s="74"/>
      <c r="V64" s="74"/>
      <c r="W64" s="74"/>
      <c r="X64" s="74"/>
      <c r="Y64" s="74"/>
      <c r="Z64" s="75"/>
    </row>
    <row r="65" spans="1:26">
      <c r="A65" s="28">
        <v>4</v>
      </c>
      <c r="C65" s="73">
        <f>Data!A32</f>
        <v>0</v>
      </c>
      <c r="D65" s="74"/>
      <c r="E65" s="74"/>
      <c r="F65" s="74"/>
      <c r="G65" s="74"/>
      <c r="H65" s="74"/>
      <c r="I65" s="74"/>
      <c r="J65" s="74"/>
      <c r="K65" s="74"/>
      <c r="L65" s="74"/>
      <c r="M65" s="74"/>
      <c r="N65" s="74"/>
      <c r="O65" s="74"/>
      <c r="P65" s="74"/>
      <c r="Q65" s="74"/>
      <c r="R65" s="74"/>
      <c r="S65" s="74"/>
      <c r="T65" s="74"/>
      <c r="U65" s="74"/>
      <c r="V65" s="74"/>
      <c r="W65" s="74"/>
      <c r="X65" s="74"/>
      <c r="Y65" s="74"/>
      <c r="Z65" s="75"/>
    </row>
    <row r="66" spans="1:26">
      <c r="A66" s="28">
        <v>5</v>
      </c>
      <c r="C66" s="73">
        <f>Data!A33</f>
        <v>0</v>
      </c>
      <c r="D66" s="74"/>
      <c r="E66" s="74"/>
      <c r="F66" s="74"/>
      <c r="G66" s="74"/>
      <c r="H66" s="74"/>
      <c r="I66" s="74"/>
      <c r="J66" s="74"/>
      <c r="K66" s="74"/>
      <c r="L66" s="74"/>
      <c r="M66" s="74"/>
      <c r="N66" s="74"/>
      <c r="O66" s="74"/>
      <c r="P66" s="74"/>
      <c r="Q66" s="74"/>
      <c r="R66" s="74"/>
      <c r="S66" s="74"/>
      <c r="T66" s="74"/>
      <c r="U66" s="74"/>
      <c r="V66" s="74"/>
      <c r="W66" s="74"/>
      <c r="X66" s="74"/>
      <c r="Y66" s="74"/>
      <c r="Z66" s="75"/>
    </row>
    <row r="69" spans="1:26" ht="30.75">
      <c r="O69" s="29" t="s">
        <v>58</v>
      </c>
    </row>
    <row r="71" spans="1:26">
      <c r="O71" s="108" t="s">
        <v>32</v>
      </c>
      <c r="P71" s="108"/>
      <c r="Q71" s="108"/>
      <c r="R71" s="108"/>
      <c r="S71" s="108"/>
      <c r="T71" s="108"/>
      <c r="U71" s="108"/>
      <c r="V71" s="108"/>
      <c r="W71" s="108"/>
      <c r="X71" s="108"/>
      <c r="Y71" s="108"/>
      <c r="Z71" s="108"/>
    </row>
    <row r="72" spans="1:26">
      <c r="O72" s="30" t="s">
        <v>33</v>
      </c>
      <c r="Q72" s="1" t="s">
        <v>35</v>
      </c>
      <c r="R72" s="72" t="str">
        <f>Data!C24</f>
        <v>Ahmedabad</v>
      </c>
      <c r="S72" s="72"/>
      <c r="T72" s="72"/>
      <c r="U72" s="72"/>
    </row>
    <row r="73" spans="1:26">
      <c r="O73" s="30" t="s">
        <v>34</v>
      </c>
      <c r="Q73" s="1" t="s">
        <v>35</v>
      </c>
      <c r="R73" s="71">
        <f>Data!C25</f>
        <v>41488</v>
      </c>
      <c r="S73" s="71"/>
      <c r="T73" s="71"/>
      <c r="U73" s="71"/>
    </row>
    <row r="79" spans="1:26" ht="15.75" customHeight="1">
      <c r="A79" s="79" t="s">
        <v>37</v>
      </c>
      <c r="B79" s="80"/>
      <c r="C79" s="80"/>
      <c r="D79" s="80"/>
      <c r="E79" s="81"/>
      <c r="F79" s="31"/>
      <c r="G79" s="31"/>
      <c r="H79" s="31"/>
      <c r="I79" s="31"/>
      <c r="J79" s="31"/>
      <c r="K79" s="31"/>
      <c r="L79" s="31"/>
      <c r="M79" s="31"/>
      <c r="N79" s="31"/>
      <c r="P79" s="110" t="s">
        <v>34</v>
      </c>
      <c r="Q79" s="111"/>
      <c r="R79" s="112"/>
      <c r="S79" s="31"/>
      <c r="T79" s="31"/>
      <c r="U79" s="31"/>
      <c r="V79" s="31"/>
      <c r="W79" s="31"/>
      <c r="X79" s="31"/>
      <c r="Y79" s="31"/>
      <c r="Z79" s="31"/>
    </row>
    <row r="80" spans="1:26" ht="15.75" customHeight="1">
      <c r="A80" s="109" t="s">
        <v>61</v>
      </c>
      <c r="B80" s="109"/>
      <c r="C80" s="109"/>
      <c r="D80" s="109"/>
      <c r="E80" s="109"/>
      <c r="F80" s="109"/>
      <c r="G80" s="109"/>
      <c r="H80" s="109"/>
      <c r="I80" s="109"/>
      <c r="J80" s="109"/>
      <c r="K80" s="109"/>
      <c r="L80" s="109"/>
      <c r="M80" s="109"/>
      <c r="N80" s="109"/>
      <c r="P80" s="13"/>
      <c r="Q80" s="13"/>
      <c r="R80" s="13"/>
      <c r="S80" s="32"/>
      <c r="T80" s="32"/>
      <c r="U80" s="32"/>
      <c r="V80" s="32"/>
      <c r="W80" s="32"/>
      <c r="X80" s="32"/>
      <c r="Y80" s="32"/>
      <c r="Z80" s="32"/>
    </row>
    <row r="82" spans="1:26" s="35" customFormat="1" ht="12.75">
      <c r="A82" s="33">
        <v>1</v>
      </c>
      <c r="B82" s="34"/>
      <c r="C82" s="105" t="s">
        <v>53</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row>
    <row r="83" spans="1:26" s="35" customFormat="1" ht="12.75" customHeight="1">
      <c r="A83" s="33">
        <v>2</v>
      </c>
      <c r="B83" s="34"/>
      <c r="C83" s="105" t="s">
        <v>38</v>
      </c>
      <c r="D83" s="105"/>
      <c r="E83" s="105"/>
      <c r="F83" s="105"/>
      <c r="G83" s="105"/>
      <c r="H83" s="105"/>
      <c r="I83" s="105"/>
      <c r="J83" s="105"/>
      <c r="K83" s="105"/>
      <c r="L83" s="105"/>
      <c r="M83" s="105"/>
      <c r="N83" s="105"/>
      <c r="O83" s="105"/>
      <c r="P83" s="105"/>
      <c r="Q83" s="105"/>
      <c r="R83" s="105"/>
      <c r="S83" s="105"/>
      <c r="T83" s="105"/>
      <c r="U83" s="105"/>
      <c r="V83" s="105"/>
      <c r="W83" s="105"/>
      <c r="X83" s="105"/>
      <c r="Y83" s="105"/>
      <c r="Z83" s="105"/>
    </row>
    <row r="84" spans="1:26" s="35" customFormat="1" ht="12.75" customHeight="1">
      <c r="A84" s="107">
        <v>3</v>
      </c>
      <c r="B84" s="34"/>
      <c r="C84" s="105" t="s">
        <v>39</v>
      </c>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row r="85" spans="1:26" s="35" customFormat="1" ht="12.75" customHeight="1">
      <c r="A85" s="107"/>
      <c r="B85" s="34"/>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row>
    <row r="86" spans="1:26" s="35" customFormat="1" ht="12.75" customHeight="1">
      <c r="A86" s="107">
        <v>4</v>
      </c>
      <c r="B86" s="34"/>
      <c r="C86" s="105" t="s">
        <v>43</v>
      </c>
      <c r="D86" s="105"/>
      <c r="E86" s="105"/>
      <c r="F86" s="105"/>
      <c r="G86" s="105"/>
      <c r="H86" s="105"/>
      <c r="I86" s="105"/>
      <c r="J86" s="105"/>
      <c r="K86" s="105"/>
      <c r="L86" s="105"/>
      <c r="M86" s="105"/>
      <c r="N86" s="105"/>
      <c r="O86" s="105"/>
      <c r="P86" s="105"/>
      <c r="Q86" s="105"/>
      <c r="R86" s="105"/>
      <c r="S86" s="105"/>
      <c r="T86" s="105"/>
      <c r="U86" s="105"/>
      <c r="V86" s="105"/>
      <c r="W86" s="105"/>
      <c r="X86" s="105"/>
      <c r="Y86" s="105"/>
      <c r="Z86" s="105"/>
    </row>
    <row r="87" spans="1:26" s="35" customFormat="1" ht="12.75" customHeight="1">
      <c r="A87" s="107"/>
      <c r="B87" s="34"/>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row>
    <row r="88" spans="1:26" s="35" customFormat="1" ht="12.75" customHeight="1">
      <c r="A88" s="33">
        <v>5</v>
      </c>
      <c r="B88" s="34"/>
      <c r="C88" s="105" t="s">
        <v>40</v>
      </c>
      <c r="D88" s="105"/>
      <c r="E88" s="105"/>
      <c r="F88" s="105"/>
      <c r="G88" s="105"/>
      <c r="H88" s="105"/>
      <c r="I88" s="105"/>
      <c r="J88" s="105"/>
      <c r="K88" s="105"/>
      <c r="L88" s="105"/>
      <c r="M88" s="105"/>
      <c r="N88" s="105"/>
      <c r="O88" s="105"/>
      <c r="P88" s="105"/>
      <c r="Q88" s="105"/>
      <c r="R88" s="105"/>
      <c r="S88" s="105"/>
      <c r="T88" s="105"/>
      <c r="U88" s="105"/>
      <c r="V88" s="105"/>
      <c r="W88" s="105"/>
      <c r="X88" s="105"/>
      <c r="Y88" s="105"/>
      <c r="Z88" s="105"/>
    </row>
    <row r="89" spans="1:26" s="35" customFormat="1" ht="12.75" customHeight="1">
      <c r="A89" s="33">
        <v>6</v>
      </c>
      <c r="B89" s="34"/>
      <c r="C89" s="105" t="s">
        <v>41</v>
      </c>
      <c r="D89" s="105"/>
      <c r="E89" s="105"/>
      <c r="F89" s="105"/>
      <c r="G89" s="105"/>
      <c r="H89" s="105"/>
      <c r="I89" s="105"/>
      <c r="J89" s="105"/>
      <c r="K89" s="105"/>
      <c r="L89" s="105"/>
      <c r="M89" s="105"/>
      <c r="N89" s="105"/>
      <c r="O89" s="105"/>
      <c r="P89" s="105"/>
      <c r="Q89" s="105"/>
      <c r="R89" s="105"/>
      <c r="S89" s="105"/>
      <c r="T89" s="105"/>
      <c r="U89" s="105"/>
      <c r="V89" s="105"/>
      <c r="W89" s="105"/>
      <c r="X89" s="105"/>
      <c r="Y89" s="105"/>
      <c r="Z89" s="105"/>
    </row>
    <row r="90" spans="1:26" s="35" customFormat="1" ht="12.75" customHeight="1">
      <c r="A90" s="33">
        <v>7</v>
      </c>
      <c r="B90" s="34"/>
      <c r="C90" s="105" t="s">
        <v>42</v>
      </c>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sheetData>
  <sheetProtection password="C5C1" sheet="1" objects="1" scenarios="1"/>
  <mergeCells count="47">
    <mergeCell ref="C89:Z89"/>
    <mergeCell ref="C90:Z90"/>
    <mergeCell ref="E57:K57"/>
    <mergeCell ref="A84:A85"/>
    <mergeCell ref="C84:Z85"/>
    <mergeCell ref="A86:A87"/>
    <mergeCell ref="C86:Z87"/>
    <mergeCell ref="C88:Z88"/>
    <mergeCell ref="C82:Z82"/>
    <mergeCell ref="C83:Z83"/>
    <mergeCell ref="C64:Z64"/>
    <mergeCell ref="C65:Z65"/>
    <mergeCell ref="O71:Z71"/>
    <mergeCell ref="A79:E79"/>
    <mergeCell ref="A80:N80"/>
    <mergeCell ref="P79:R79"/>
    <mergeCell ref="A38:Z40"/>
    <mergeCell ref="A43:Z43"/>
    <mergeCell ref="S45:Z45"/>
    <mergeCell ref="C22:J22"/>
    <mergeCell ref="E28:N28"/>
    <mergeCell ref="E30:N30"/>
    <mergeCell ref="E32:N32"/>
    <mergeCell ref="E34:N34"/>
    <mergeCell ref="E36:N36"/>
    <mergeCell ref="C26:J26"/>
    <mergeCell ref="C24:J24"/>
    <mergeCell ref="B45:M45"/>
    <mergeCell ref="C5:M5"/>
    <mergeCell ref="C10:M10"/>
    <mergeCell ref="L22:Z22"/>
    <mergeCell ref="A1:Z1"/>
    <mergeCell ref="A2:Z2"/>
    <mergeCell ref="C20:J20"/>
    <mergeCell ref="A3:Z3"/>
    <mergeCell ref="R73:U73"/>
    <mergeCell ref="R72:U72"/>
    <mergeCell ref="C66:Z66"/>
    <mergeCell ref="A46:Z47"/>
    <mergeCell ref="B49:Z50"/>
    <mergeCell ref="B51:Z52"/>
    <mergeCell ref="B53:Z54"/>
    <mergeCell ref="A56:Z56"/>
    <mergeCell ref="A60:Z60"/>
    <mergeCell ref="C61:Z61"/>
    <mergeCell ref="C62:Z62"/>
    <mergeCell ref="C63:Z63"/>
  </mergeCells>
  <pageMargins left="0.6" right="0.3" top="0.7" bottom="0.5" header="0.3" footer="0.3"/>
  <pageSetup paperSize="9"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VCES-1</vt:lpstr>
    </vt:vector>
  </TitlesOfParts>
  <Company>Himanshu Patel &amp; 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Himanshu Patel</dc:creator>
  <cp:lastModifiedBy>Himanshu Patel</cp:lastModifiedBy>
  <cp:lastPrinted>2013-08-03T06:56:49Z</cp:lastPrinted>
  <dcterms:created xsi:type="dcterms:W3CDTF">2013-08-01T12:19:29Z</dcterms:created>
  <dcterms:modified xsi:type="dcterms:W3CDTF">2013-08-05T06:09:50Z</dcterms:modified>
</cp:coreProperties>
</file>